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laim" state="visible" r:id="rId4"/>
    <sheet sheetId="3" name="Certificate" state="visible" r:id="rId5"/>
    <sheet sheetId="2" name="Clock" state="visible" r:id="rId6"/>
    <sheet sheetId="4" name="Notes" state="visible" r:id="rId7"/>
  </sheets>
  <calcPr calcId="171027" fullCalcOnLoad="1"/>
</workbook>
</file>

<file path=xl/sharedStrings.xml><?xml version="1.0" encoding="utf-8"?>
<sst xmlns="http://schemas.openxmlformats.org/spreadsheetml/2006/main" count="266" uniqueCount="231">
  <si>
    <t>Progress claim and progress certificate, AS 4000 (Queensland)</t>
  </si>
  <si>
    <t>Worked example from the sample contract. Replace the blue cells with your own job; every total is a formula and the due date on the Clock sheet moves with the claim date.</t>
  </si>
  <si>
    <t>Contract</t>
  </si>
  <si>
    <t>Brolga Creek Estate Stage 2 Roads and Drainage, Tallowwood, Queensland</t>
  </si>
  <si>
    <t>Contract number</t>
  </si>
  <si>
    <t>BCE-2026-011</t>
  </si>
  <si>
    <t>Principal</t>
  </si>
  <si>
    <t>Tallowwood Regional Council</t>
  </si>
  <si>
    <t>Contractor</t>
  </si>
  <si>
    <t>Ironbark Ridge Civil Constructions Pty Ltd</t>
  </si>
  <si>
    <t>Superintendent</t>
  </si>
  <si>
    <t>Awatere Consulting Engineers Limited</t>
  </si>
  <si>
    <t>General conditions</t>
  </si>
  <si>
    <t>AS 4000-1997</t>
  </si>
  <si>
    <t>Currency</t>
  </si>
  <si>
    <t>A$</t>
  </si>
  <si>
    <t>Claim number</t>
  </si>
  <si>
    <t>Claim date (the date the claim is served)</t>
  </si>
  <si>
    <t>Period up to and including</t>
  </si>
  <si>
    <t>GST rate</t>
  </si>
  <si>
    <t>Retention rate</t>
  </si>
  <si>
    <t>of each certificate, to a cap of</t>
  </si>
  <si>
    <t>Retention cap</t>
  </si>
  <si>
    <t>Item</t>
  </si>
  <si>
    <t>Description</t>
  </si>
  <si>
    <t>Unit</t>
  </si>
  <si>
    <t>Contract qty</t>
  </si>
  <si>
    <t>Rate</t>
  </si>
  <si>
    <t>Contract amount</t>
  </si>
  <si>
    <t>Previously certified (percent)</t>
  </si>
  <si>
    <t>Claimed to date (percent)</t>
  </si>
  <si>
    <t>Claimed to date</t>
  </si>
  <si>
    <t>Previously certified</t>
  </si>
  <si>
    <t>This claim</t>
  </si>
  <si>
    <t>1.01</t>
  </si>
  <si>
    <t>Establishment and disestablishment of site facilities</t>
  </si>
  <si>
    <t>1.02</t>
  </si>
  <si>
    <t>Site management, supervision and quality assurance</t>
  </si>
  <si>
    <t>2.01</t>
  </si>
  <si>
    <t>Bulk earthworks, cut to fill</t>
  </si>
  <si>
    <t>m3</t>
  </si>
  <si>
    <t>2.02</t>
  </si>
  <si>
    <t>Cart surplus material to spoil</t>
  </si>
  <si>
    <t>2.03</t>
  </si>
  <si>
    <t>Supply and place imported select fill</t>
  </si>
  <si>
    <t>3.01</t>
  </si>
  <si>
    <t>Supply and lay 375 dia RCP class 4 including bedding</t>
  </si>
  <si>
    <t>m</t>
  </si>
  <si>
    <t>3.02</t>
  </si>
  <si>
    <t>Supply and lay 600 dia RCP class 4 including bedding</t>
  </si>
  <si>
    <t>3.03</t>
  </si>
  <si>
    <t>Precast manholes 1050 dia complete</t>
  </si>
  <si>
    <t>ea</t>
  </si>
  <si>
    <t>4.01</t>
  </si>
  <si>
    <t>Supply and lay 150 dia PVC sewer including bedding</t>
  </si>
  <si>
    <t>4.03</t>
  </si>
  <si>
    <t>Sewer manholes 1050 dia complete</t>
  </si>
  <si>
    <t>Totals, the ten example rows</t>
  </si>
  <si>
    <t>Claimed to date (excl GST)</t>
  </si>
  <si>
    <t>Less previously certified</t>
  </si>
  <si>
    <t>This claim (excl GST)</t>
  </si>
  <si>
    <t>Retention held to date</t>
  </si>
  <si>
    <t>Retention previously held</t>
  </si>
  <si>
    <t>Retention this claim</t>
  </si>
  <si>
    <t>Net this claim (excl GST)</t>
  </si>
  <si>
    <t>GST</t>
  </si>
  <si>
    <t>Amount claimed (incl GST)</t>
  </si>
  <si>
    <t>Certificate due</t>
  </si>
  <si>
    <t>worked out by formula on the Clock sheet from the claim date in B12</t>
  </si>
  <si>
    <t>Built by Alexios Kavallaris, civil engineer, from the Gnosis sample contract. gnosis.ltd</t>
  </si>
  <si>
    <t>Progress certificate, AS 4000 and the Building Industry Fairness (Security of Payment) Act 2017 (Qld)</t>
  </si>
  <si>
    <t>The Superintendent's side. Each line starts equal to the claim; change a certified figure and write the reason beside it. Retention and GST follow the Claim sheet's terms.</t>
  </si>
  <si>
    <t>Claim served</t>
  </si>
  <si>
    <t>Certificate due (from the Clock sheet)</t>
  </si>
  <si>
    <t>Reminder, two countable days before</t>
  </si>
  <si>
    <t>Certified to date</t>
  </si>
  <si>
    <t>Difference</t>
  </si>
  <si>
    <t>Reason where certified is less than claimed</t>
  </si>
  <si>
    <t>Totals</t>
  </si>
  <si>
    <t>Certified to date (excl GST)</t>
  </si>
  <si>
    <t>Certified this certificate (excl GST)</t>
  </si>
  <si>
    <t>Retention released (enter an amount when retention is released)</t>
  </si>
  <si>
    <t>Retention this certificate</t>
  </si>
  <si>
    <t>Amount certified (excl GST)</t>
  </si>
  <si>
    <t>Amount payable (incl GST)</t>
  </si>
  <si>
    <t>Clock</t>
  </si>
  <si>
    <t>AS 4000 cl 37.2, counted on the Clock sheet</t>
  </si>
  <si>
    <t>Reminder</t>
  </si>
  <si>
    <t>Clock: the date the certificate is due</t>
  </si>
  <si>
    <t>The claim date comes from the Claim sheet. Change it there and every date here moves. The table on the right holds the public holidays and the end of year window the count skips; add a row if your calendar differs.</t>
  </si>
  <si>
    <t>Public holidays and shutdown days (date-holidays 3.30.2, public type, 2025 to 2029, plus the end of year window the count skips)</t>
  </si>
  <si>
    <t>Queensland</t>
  </si>
  <si>
    <t>Claim served date (from the Claim sheet)</t>
  </si>
  <si>
    <t>Rule</t>
  </si>
  <si>
    <t>Days</t>
  </si>
  <si>
    <t>Counted in</t>
  </si>
  <si>
    <t>Due date</t>
  </si>
  <si>
    <t>BIF Act 2017 (Qld) s 76(1): Building Industry Fairness (Security of Payment) Act 2017 (Qld) s 76(1) (the Act)</t>
  </si>
  <si>
    <t>business days</t>
  </si>
  <si>
    <t>AS 4000 cl 37.2: AS 4000-1997 cl 37.2 (the standard form; your contract may amend it)</t>
  </si>
  <si>
    <t>calendar days</t>
  </si>
  <si>
    <t>Schedule or certificate due (the earliest date governs)</t>
  </si>
  <si>
    <t>Reminder, two countable days before the due date</t>
  </si>
  <si>
    <t>How the days are counted</t>
  </si>
  <si>
    <t>Queensland business days: weekends, Queensland public holidays and 22 December to 10 January are not counted. AS 4000 cl 37.2 counts calendar days, every day of the week. The day the claim is given is not counted.</t>
  </si>
  <si>
    <t>The rule rows and the calendar are the ones the payment schedule date check on the site counts with. Your contract may set its own period; put it in the Days column.</t>
  </si>
  <si>
    <t>Where every example figure comes from</t>
  </si>
  <si>
    <t>Every figure in this workbook is read from the sample contract's own documents and seed. Nothing is typed from memory. A spaced hyphen in a source description is written as a comma.</t>
  </si>
  <si>
    <t>Cell</t>
  </si>
  <si>
    <t>What</t>
  </si>
  <si>
    <t>Source</t>
  </si>
  <si>
    <t>Claim!B4</t>
  </si>
  <si>
    <t>sandbox-seed-au.plan.ts, SANDBOX_AU_CONTRACT_DTO (contractName, contractNro, principalCompanyName, contractorCompanyName, engineerCompanyName, generalConditionsContract)</t>
  </si>
  <si>
    <t>Claim!B5</t>
  </si>
  <si>
    <t>Claim!B6</t>
  </si>
  <si>
    <t>Claim!B7</t>
  </si>
  <si>
    <t>Claim!B8</t>
  </si>
  <si>
    <t>Claim!B9</t>
  </si>
  <si>
    <t>Claim!B10</t>
  </si>
  <si>
    <t>BCE_Bill_of_Quantities.xlsx row 10</t>
  </si>
  <si>
    <t>Claim!B11</t>
  </si>
  <si>
    <t>BCE_Progress_Claim_No2.xlsx, claim 2</t>
  </si>
  <si>
    <t>Claim!B12</t>
  </si>
  <si>
    <t>Claim date (the example)</t>
  </si>
  <si>
    <t>BCE_Progress_Claim_No2.xlsx row 14 (DATE)</t>
  </si>
  <si>
    <t>Claim!B14</t>
  </si>
  <si>
    <t>BCE_Progress_Claim_No2.xlsx row 48, Goods and Services Tax (GST @ 10%)</t>
  </si>
  <si>
    <t>Claim!B15 to B16</t>
  </si>
  <si>
    <t>Retention</t>
  </si>
  <si>
    <t>sandbox-seed-au.plan.ts, SANDBOX_AU_CONTRACT_DTO retentionUpToPercentage 10, retentionMaxValue 423000</t>
  </si>
  <si>
    <t>Claim!A20 to E20</t>
  </si>
  <si>
    <t>Item 1.01: item, description, unit, quantity, rate</t>
  </si>
  <si>
    <t>BCE_Bill_of_Quantities.xlsx row 14, columns A to E (the contract amount in F is quantity times rate, the same as column F of the source)</t>
  </si>
  <si>
    <t>Claim!G20</t>
  </si>
  <si>
    <t>Item 1.01: previously certified percent</t>
  </si>
  <si>
    <t>BCE_Progress_Claim_No2.xlsx row 24, column I (previously claimed) divided by column F (contract amount)</t>
  </si>
  <si>
    <t>Claim!H20</t>
  </si>
  <si>
    <t>Item 1.01: claimed to date percent</t>
  </si>
  <si>
    <t>BCE_Progress_Claim_No2.xlsx row 24, column G (percent complete to date)</t>
  </si>
  <si>
    <t>Claim!A21 to E21</t>
  </si>
  <si>
    <t>Item 1.02: item, description, unit, quantity, rate</t>
  </si>
  <si>
    <t>BCE_Bill_of_Quantities.xlsx row 15, columns A to E (the contract amount in F is quantity times rate, the same as column F of the source)</t>
  </si>
  <si>
    <t>Claim!G21</t>
  </si>
  <si>
    <t>Item 1.02: previously certified percent</t>
  </si>
  <si>
    <t>BCE_Progress_Claim_No2.xlsx row 25, column I (previously claimed) divided by column F (contract amount)</t>
  </si>
  <si>
    <t>Claim!H21</t>
  </si>
  <si>
    <t>Item 1.02: claimed to date percent</t>
  </si>
  <si>
    <t>BCE_Progress_Claim_No2.xlsx row 25, column G (percent complete to date)</t>
  </si>
  <si>
    <t>Claim!A22 to E22</t>
  </si>
  <si>
    <t>Item 2.01: item, description, unit, quantity, rate</t>
  </si>
  <si>
    <t>BCE_Bill_of_Quantities.xlsx row 20, columns A to E (the contract amount in F is quantity times rate, the same as column F of the source)</t>
  </si>
  <si>
    <t>Claim!G22</t>
  </si>
  <si>
    <t>Item 2.01: previously certified percent</t>
  </si>
  <si>
    <t>BCE_Progress_Claim_No2.xlsx row 30, column I (previously claimed) divided by column F (contract amount)</t>
  </si>
  <si>
    <t>Claim!H22</t>
  </si>
  <si>
    <t>Item 2.01: claimed to date percent</t>
  </si>
  <si>
    <t>BCE_Progress_Claim_No2.xlsx row 30, column G (percent complete to date)</t>
  </si>
  <si>
    <t>Claim!A23 to E23</t>
  </si>
  <si>
    <t>Item 2.02: item, description, unit, quantity, rate</t>
  </si>
  <si>
    <t>BCE_Bill_of_Quantities.xlsx row 21, columns A to E (the contract amount in F is quantity times rate, the same as column F of the source)</t>
  </si>
  <si>
    <t>Claim!G23</t>
  </si>
  <si>
    <t>Item 2.02: previously certified percent</t>
  </si>
  <si>
    <t>BCE_Progress_Claim_No2.xlsx row 31, column I (previously claimed) divided by column F (contract amount)</t>
  </si>
  <si>
    <t>Claim!H23</t>
  </si>
  <si>
    <t>Item 2.02: claimed to date percent</t>
  </si>
  <si>
    <t>BCE_Progress_Claim_No2.xlsx row 31, column G (percent complete to date)</t>
  </si>
  <si>
    <t>Claim!A24 to E24</t>
  </si>
  <si>
    <t>Item 2.03: item, description, unit, quantity, rate</t>
  </si>
  <si>
    <t>BCE_Bill_of_Quantities.xlsx row 22, columns A to E (the contract amount in F is quantity times rate, the same as column F of the source)</t>
  </si>
  <si>
    <t>Claim!G24</t>
  </si>
  <si>
    <t>Item 2.03: previously certified percent</t>
  </si>
  <si>
    <t>BCE_Progress_Claim_No2.xlsx row 32, column I (previously claimed) divided by column F (contract amount)</t>
  </si>
  <si>
    <t>Claim!H24</t>
  </si>
  <si>
    <t>Item 2.03: claimed to date percent</t>
  </si>
  <si>
    <t>BCE_Progress_Claim_No2.xlsx row 32, column G (percent complete to date)</t>
  </si>
  <si>
    <t>Claim!A25 to E25</t>
  </si>
  <si>
    <t>Item 3.01: item, description, unit, quantity, rate</t>
  </si>
  <si>
    <t>BCE_Bill_of_Quantities.xlsx row 25, columns A to E (the contract amount in F is quantity times rate, the same as column F of the source)</t>
  </si>
  <si>
    <t>Claim!G25</t>
  </si>
  <si>
    <t>Item 3.01: previously certified percent</t>
  </si>
  <si>
    <t>BCE_Progress_Claim_No2.xlsx row 35, column I (previously claimed) divided by column F (contract amount)</t>
  </si>
  <si>
    <t>Claim!H25</t>
  </si>
  <si>
    <t>Item 3.01: claimed to date percent</t>
  </si>
  <si>
    <t>BCE_Progress_Claim_No2.xlsx row 35, column G (percent complete to date)</t>
  </si>
  <si>
    <t>Claim!A26 to E26</t>
  </si>
  <si>
    <t>Item 3.02: item, description, unit, quantity, rate</t>
  </si>
  <si>
    <t>BCE_Bill_of_Quantities.xlsx row 26, columns A to E (the contract amount in F is quantity times rate, the same as column F of the source)</t>
  </si>
  <si>
    <t>Claim!G26</t>
  </si>
  <si>
    <t>Item 3.02: previously certified percent</t>
  </si>
  <si>
    <t>BCE_Progress_Claim_No2.xlsx row 36, column I (previously claimed) divided by column F (contract amount)</t>
  </si>
  <si>
    <t>Claim!H26</t>
  </si>
  <si>
    <t>Item 3.02: claimed to date percent</t>
  </si>
  <si>
    <t>BCE_Progress_Claim_No2.xlsx row 36, column G (percent complete to date)</t>
  </si>
  <si>
    <t>Claim!A27 to E27</t>
  </si>
  <si>
    <t>Item 3.03: item, description, unit, quantity, rate</t>
  </si>
  <si>
    <t>BCE_Bill_of_Quantities.xlsx row 27, columns A to E (the contract amount in F is quantity times rate, the same as column F of the source)</t>
  </si>
  <si>
    <t>Claim!G27</t>
  </si>
  <si>
    <t>Item 3.03: previously certified percent</t>
  </si>
  <si>
    <t>BCE_Progress_Claim_No2.xlsx row 37, column I (previously claimed) divided by column F (contract amount)</t>
  </si>
  <si>
    <t>Claim!H27</t>
  </si>
  <si>
    <t>Item 3.03: claimed to date percent</t>
  </si>
  <si>
    <t>BCE_Progress_Claim_No2.xlsx row 37, column G (percent complete to date)</t>
  </si>
  <si>
    <t>Claim!A28 to E28</t>
  </si>
  <si>
    <t>Item 4.01: item, description, unit, quantity, rate</t>
  </si>
  <si>
    <t>BCE_Bill_of_Quantities.xlsx row 31, columns A to E (the contract amount in F is quantity times rate, the same as column F of the source)</t>
  </si>
  <si>
    <t>Claim!G28</t>
  </si>
  <si>
    <t>Item 4.01: previously certified percent</t>
  </si>
  <si>
    <t>BCE_Progress_Claim_No2.xlsx row 41, column I (previously claimed) divided by column F (contract amount)</t>
  </si>
  <si>
    <t>Claim!H28</t>
  </si>
  <si>
    <t>Item 4.01: claimed to date percent</t>
  </si>
  <si>
    <t>BCE_Progress_Claim_No2.xlsx row 41, column G (percent complete to date)</t>
  </si>
  <si>
    <t>Claim!A29 to E29</t>
  </si>
  <si>
    <t>Item 4.03: item, description, unit, quantity, rate</t>
  </si>
  <si>
    <t>BCE_Bill_of_Quantities.xlsx row 33, columns A to E (the contract amount in F is quantity times rate, the same as column F of the source)</t>
  </si>
  <si>
    <t>Claim!G29</t>
  </si>
  <si>
    <t>Item 4.03: previously certified percent</t>
  </si>
  <si>
    <t>BCE_Progress_Claim_No2.xlsx row 43, column I (previously claimed) divided by column F (contract amount)</t>
  </si>
  <si>
    <t>Claim!H29</t>
  </si>
  <si>
    <t>Item 4.03: claimed to date percent</t>
  </si>
  <si>
    <t>BCE_Progress_Claim_No2.xlsx row 43, column G (percent complete to date)</t>
  </si>
  <si>
    <t>Clock!A8 to D8</t>
  </si>
  <si>
    <t>BIF Act 2017 (Qld) s 76(1), 15 business days</t>
  </si>
  <si>
    <t>the rulebook's statutory timeframe seed row AU-QLD-BIF-S76-PAYMENT-SCHEDULE (Building Industry Fairness (Security of Payment) Act 2017 (Qld) s 76(1)), as the site's clock-math.mjs holds it</t>
  </si>
  <si>
    <t>Clock!A9 to D9</t>
  </si>
  <si>
    <t>AS 4000 cl 37.2, 14 calendar days</t>
  </si>
  <si>
    <t>the rulebook's statutory timeframe seed row AS4000-1997-37-2-PROGRESS-CERTIFICATE (AS 4000-1997 cl 37.2), as the site's clock-math.mjs holds it</t>
  </si>
  <si>
    <t>Clock!G4 onwards</t>
  </si>
  <si>
    <t>Public holidays and shutdown days</t>
  </si>
  <si>
    <t>the site's clock-holidays.json (date-holidays 3.30.2, public type, 2025 to 2029) plus every day of the end of year window the rulebook's calendar profile excludes: Queensland 12/22 to 01/10 (month/day)</t>
  </si>
  <si>
    <t>Certificate!D10 to D19</t>
  </si>
  <si>
    <t>starts equal to the claimed figure on each line; the certifier changes it and writes the reason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</si>
</sst>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d d mmm yyyy"/>
    <numFmt numFmtId="165" formatCode="d mmm yyyy"/>
  </numFmts>
  <fonts count="6" x14ac:knownFonts="1">
    <font>
      <color theme="1"/>
      <family val="2"/>
      <scheme val="minor"/>
      <sz val="11"/>
      <name val="Calibri"/>
    </font>
    <font>
      <b/>
      <sz val="14"/>
    </font>
    <font>
      <b/>
    </font>
    <font>
      <color rgb="FF0B5394"/>
    </font>
    <font>
      <b/>
      <color rgb="FFFFFFFF"/>
    </font>
    <font>
      <i/>
      <color rgb="FF6B7280"/>
    </font>
  </fonts>
  <fills count="3">
    <fill>
      <patternFill patternType="none"/>
    </fill>
    <fill>
      <patternFill patternType="gray125"/>
    </fill>
    <fill>
      <patternFill patternType="solid">
        <fgColor rgb="FF016570"/>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xf numFmtId="0" fontId="3" fillId="0" borderId="0" xfId="0" applyFont="1"/>
    <xf numFmtId="164" fontId="3" fillId="0" borderId="0" xfId="0" applyNumberFormat="1" applyFont="1"/>
    <xf numFmtId="164" fontId="0" fillId="0" borderId="0" xfId="0" applyNumberFormat="1"/>
    <xf numFmtId="9" fontId="3" fillId="0" borderId="0" xfId="0" applyNumberFormat="1" applyFont="1"/>
    <xf numFmtId="4" fontId="3" fillId="0" borderId="0" xfId="0" applyNumberFormat="1" applyFont="1"/>
    <xf numFmtId="0" fontId="4" fillId="2" borderId="0" xfId="0" applyFont="1" applyFill="1" applyAlignment="1">
      <alignment vertical="top" wrapText="1"/>
    </xf>
    <xf numFmtId="4" fontId="0" fillId="0" borderId="0" xfId="0" applyNumberFormat="1"/>
    <xf numFmtId="4" fontId="2" fillId="0" borderId="0" xfId="0" applyNumberFormat="1" applyFont="1"/>
    <xf numFmtId="164" fontId="2" fillId="0" borderId="0" xfId="0" applyNumberFormat="1" applyFont="1"/>
    <xf numFmtId="0" fontId="5" fillId="0" borderId="0" xfId="0" applyFont="1"/>
    <xf numFmtId="0" fontId="1" fillId="0" borderId="0" xfId="0" applyFont="1"/>
    <xf numFmtId="165" fontId="0" fillId="0" borderId="0" xfId="0" applyNumberFormat="1"/>
    <xf numFmtId="0" fontId="4"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3.xml"/><Relationship Id="rId6" Type="http://schemas.openxmlformats.org/officeDocument/2006/relationships/worksheet" Target="worksheets/sheet2.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heetViews>
  <sheetFormatPr defaultRowHeight="15" outlineLevelRow="0" outlineLevelCol="0" x14ac:dyDescent="55"/>
  <cols>
    <col min="1" max="1" width="10" customWidth="1"/>
    <col min="2" max="2" width="52" customWidth="1"/>
    <col min="3" max="3" width="8" customWidth="1"/>
    <col min="4" max="4" width="13" customWidth="1"/>
    <col min="5" max="5" width="12" customWidth="1"/>
    <col min="6" max="6" width="16" customWidth="1"/>
    <col min="7" max="8" width="14" customWidth="1"/>
    <col min="9" max="11" width="16" customWidth="1"/>
  </cols>
  <sheetData>
    <row r="1" spans="1:1" x14ac:dyDescent="0.25">
      <c r="A1" s="1" t="s">
        <v>0</v>
      </c>
    </row>
    <row r="2" spans="1:1" x14ac:dyDescent="0.25">
      <c r="A2" t="s">
        <v>1</v>
      </c>
    </row>
    <row r="4" spans="1:2" x14ac:dyDescent="0.25">
      <c r="A4" s="2" t="s">
        <v>2</v>
      </c>
      <c r="B4" s="3" t="s">
        <v>3</v>
      </c>
    </row>
    <row r="5" spans="1:2" x14ac:dyDescent="0.25">
      <c r="A5" s="2" t="s">
        <v>4</v>
      </c>
      <c r="B5" s="3" t="s">
        <v>5</v>
      </c>
    </row>
    <row r="6" spans="1:2" x14ac:dyDescent="0.25">
      <c r="A6" s="2" t="s">
        <v>6</v>
      </c>
      <c r="B6" s="3" t="s">
        <v>7</v>
      </c>
    </row>
    <row r="7" spans="1:2" x14ac:dyDescent="0.25">
      <c r="A7" s="2" t="s">
        <v>8</v>
      </c>
      <c r="B7" s="3" t="s">
        <v>9</v>
      </c>
    </row>
    <row r="8" spans="1:2" x14ac:dyDescent="0.25">
      <c r="A8" s="2" t="s">
        <v>10</v>
      </c>
      <c r="B8" s="3" t="s">
        <v>11</v>
      </c>
    </row>
    <row r="9" spans="1:2" x14ac:dyDescent="0.25">
      <c r="A9" s="2" t="s">
        <v>12</v>
      </c>
      <c r="B9" s="3" t="s">
        <v>13</v>
      </c>
    </row>
    <row r="10" spans="1:2" x14ac:dyDescent="0.25">
      <c r="A10" s="2" t="s">
        <v>14</v>
      </c>
      <c r="B10" s="3" t="s">
        <v>15</v>
      </c>
    </row>
    <row r="11" spans="1:2" x14ac:dyDescent="0.25">
      <c r="A11" s="2" t="s">
        <v>16</v>
      </c>
      <c r="B11" s="3">
        <v>2</v>
      </c>
    </row>
    <row r="12" spans="1:2" x14ac:dyDescent="0.25">
      <c r="A12" s="2" t="s">
        <v>17</v>
      </c>
      <c r="B12" s="4">
        <v>46137</v>
      </c>
    </row>
    <row r="13" spans="1:2" x14ac:dyDescent="0.25">
      <c r="A13" s="2" t="s">
        <v>18</v>
      </c>
      <c r="B13" s="5">
        <f>B12</f>
        <v>46137</v>
      </c>
    </row>
    <row r="14" spans="1:2" x14ac:dyDescent="0.25">
      <c r="A14" s="2" t="s">
        <v>19</v>
      </c>
      <c r="B14" s="6">
        <v>0.1</v>
      </c>
    </row>
    <row r="15" spans="1:3" x14ac:dyDescent="0.25">
      <c r="A15" s="2" t="s">
        <v>20</v>
      </c>
      <c r="B15" s="6">
        <v>0.1</v>
      </c>
      <c r="C15" t="s">
        <v>21</v>
      </c>
    </row>
    <row r="16" spans="1:2" x14ac:dyDescent="0.25">
      <c r="A16" s="2" t="s">
        <v>22</v>
      </c>
      <c r="B16" s="7">
        <v>423000</v>
      </c>
    </row>
    <row r="19" spans="1:11" x14ac:dyDescent="0.25">
      <c r="A19" s="8" t="s">
        <v>23</v>
      </c>
      <c r="B19" s="8" t="s">
        <v>24</v>
      </c>
      <c r="C19" s="8" t="s">
        <v>25</v>
      </c>
      <c r="D19" s="8" t="s">
        <v>26</v>
      </c>
      <c r="E19" s="8" t="s">
        <v>27</v>
      </c>
      <c r="F19" s="8" t="s">
        <v>28</v>
      </c>
      <c r="G19" s="8" t="s">
        <v>29</v>
      </c>
      <c r="H19" s="8" t="s">
        <v>30</v>
      </c>
      <c r="I19" s="8" t="s">
        <v>31</v>
      </c>
      <c r="J19" s="8" t="s">
        <v>32</v>
      </c>
      <c r="K19" s="8" t="s">
        <v>33</v>
      </c>
    </row>
    <row r="20" spans="1:11" x14ac:dyDescent="0.25">
      <c r="A20" t="s">
        <v>34</v>
      </c>
      <c r="B20" t="s">
        <v>35</v>
      </c>
      <c r="C20" t="s">
        <v>23</v>
      </c>
      <c r="D20" s="3">
        <v>1</v>
      </c>
      <c r="E20" s="7">
        <v>420000</v>
      </c>
      <c r="F20" s="9">
        <f>D20*E20</f>
        <v>420000</v>
      </c>
      <c r="G20" s="6">
        <v>0.15</v>
      </c>
      <c r="H20" s="6">
        <v>0.3</v>
      </c>
      <c r="I20" s="9">
        <f>F20*H20</f>
        <v>126000</v>
      </c>
      <c r="J20" s="9">
        <f>F20*G20</f>
        <v>63000</v>
      </c>
      <c r="K20" s="9">
        <f>I20-J20</f>
        <v>63000</v>
      </c>
    </row>
    <row r="21" spans="1:11" x14ac:dyDescent="0.25">
      <c r="A21" t="s">
        <v>36</v>
      </c>
      <c r="B21" t="s">
        <v>37</v>
      </c>
      <c r="C21" t="s">
        <v>23</v>
      </c>
      <c r="D21" s="3">
        <v>1</v>
      </c>
      <c r="E21" s="7">
        <v>690000</v>
      </c>
      <c r="F21" s="9">
        <f>D21*E21</f>
        <v>690000</v>
      </c>
      <c r="G21" s="6">
        <v>0.15</v>
      </c>
      <c r="H21" s="6">
        <v>0.3</v>
      </c>
      <c r="I21" s="9">
        <f>F21*H21</f>
        <v>207000</v>
      </c>
      <c r="J21" s="9">
        <f>F21*G21</f>
        <v>103500</v>
      </c>
      <c r="K21" s="9">
        <f>I21-J21</f>
        <v>103500</v>
      </c>
    </row>
    <row r="22" spans="1:11" x14ac:dyDescent="0.25">
      <c r="A22" t="s">
        <v>38</v>
      </c>
      <c r="B22" t="s">
        <v>39</v>
      </c>
      <c r="C22" t="s">
        <v>40</v>
      </c>
      <c r="D22" s="3">
        <v>48000</v>
      </c>
      <c r="E22" s="7">
        <v>16.5</v>
      </c>
      <c r="F22" s="9">
        <f>D22*E22</f>
        <v>792000</v>
      </c>
      <c r="G22" s="6">
        <v>0.2</v>
      </c>
      <c r="H22" s="6">
        <v>0.55</v>
      </c>
      <c r="I22" s="9">
        <f>F22*H22</f>
        <v>435600</v>
      </c>
      <c r="J22" s="9">
        <f>F22*G22</f>
        <v>158400</v>
      </c>
      <c r="K22" s="9">
        <f>I22-J22</f>
        <v>277200</v>
      </c>
    </row>
    <row r="23" spans="1:11" x14ac:dyDescent="0.25">
      <c r="A23" t="s">
        <v>41</v>
      </c>
      <c r="B23" t="s">
        <v>42</v>
      </c>
      <c r="C23" t="s">
        <v>40</v>
      </c>
      <c r="D23" s="3">
        <v>9000</v>
      </c>
      <c r="E23" s="7">
        <v>14</v>
      </c>
      <c r="F23" s="9">
        <f>D23*E23</f>
        <v>126000</v>
      </c>
      <c r="G23" s="6">
        <v>0.2</v>
      </c>
      <c r="H23" s="6">
        <v>0.55</v>
      </c>
      <c r="I23" s="9">
        <f>F23*H23</f>
        <v>69300</v>
      </c>
      <c r="J23" s="9">
        <f>F23*G23</f>
        <v>25200</v>
      </c>
      <c r="K23" s="9">
        <f>I23-J23</f>
        <v>44100</v>
      </c>
    </row>
    <row r="24" spans="1:11" x14ac:dyDescent="0.25">
      <c r="A24" t="s">
        <v>43</v>
      </c>
      <c r="B24" t="s">
        <v>44</v>
      </c>
      <c r="C24" t="s">
        <v>40</v>
      </c>
      <c r="D24" s="3">
        <v>6000</v>
      </c>
      <c r="E24" s="7">
        <v>58</v>
      </c>
      <c r="F24" s="9">
        <f>D24*E24</f>
        <v>348000</v>
      </c>
      <c r="G24" s="6">
        <v>0.2</v>
      </c>
      <c r="H24" s="6">
        <v>0.55</v>
      </c>
      <c r="I24" s="9">
        <f>F24*H24</f>
        <v>191400</v>
      </c>
      <c r="J24" s="9">
        <f>F24*G24</f>
        <v>69600</v>
      </c>
      <c r="K24" s="9">
        <f>I24-J24</f>
        <v>121800</v>
      </c>
    </row>
    <row r="25" spans="1:11" x14ac:dyDescent="0.25">
      <c r="A25" t="s">
        <v>45</v>
      </c>
      <c r="B25" t="s">
        <v>46</v>
      </c>
      <c r="C25" t="s">
        <v>47</v>
      </c>
      <c r="D25" s="3">
        <v>900</v>
      </c>
      <c r="E25" s="7">
        <v>410</v>
      </c>
      <c r="F25" s="9">
        <f>D25*E25</f>
        <v>369000</v>
      </c>
      <c r="G25" s="6">
        <v>0.05</v>
      </c>
      <c r="H25" s="6">
        <v>0.3</v>
      </c>
      <c r="I25" s="9">
        <f>F25*H25</f>
        <v>110700</v>
      </c>
      <c r="J25" s="9">
        <f>F25*G25</f>
        <v>18450</v>
      </c>
      <c r="K25" s="9">
        <f>I25-J25</f>
        <v>92250</v>
      </c>
    </row>
    <row r="26" spans="1:11" x14ac:dyDescent="0.25">
      <c r="A26" t="s">
        <v>48</v>
      </c>
      <c r="B26" t="s">
        <v>49</v>
      </c>
      <c r="C26" t="s">
        <v>47</v>
      </c>
      <c r="D26" s="3">
        <v>380</v>
      </c>
      <c r="E26" s="7">
        <v>655</v>
      </c>
      <c r="F26" s="9">
        <f>D26*E26</f>
        <v>248900</v>
      </c>
      <c r="G26" s="6">
        <v>0.05</v>
      </c>
      <c r="H26" s="6">
        <v>0.3</v>
      </c>
      <c r="I26" s="9">
        <f>F26*H26</f>
        <v>74670</v>
      </c>
      <c r="J26" s="9">
        <f>F26*G26</f>
        <v>12445</v>
      </c>
      <c r="K26" s="9">
        <f>I26-J26</f>
        <v>62225</v>
      </c>
    </row>
    <row r="27" spans="1:11" x14ac:dyDescent="0.25">
      <c r="A27" t="s">
        <v>50</v>
      </c>
      <c r="B27" t="s">
        <v>51</v>
      </c>
      <c r="C27" t="s">
        <v>52</v>
      </c>
      <c r="D27" s="3">
        <v>30</v>
      </c>
      <c r="E27" s="7">
        <v>6900</v>
      </c>
      <c r="F27" s="9">
        <f>D27*E27</f>
        <v>207000</v>
      </c>
      <c r="G27" s="6">
        <v>0.05</v>
      </c>
      <c r="H27" s="6">
        <v>0.3</v>
      </c>
      <c r="I27" s="9">
        <f>F27*H27</f>
        <v>62100</v>
      </c>
      <c r="J27" s="9">
        <f>F27*G27</f>
        <v>10350</v>
      </c>
      <c r="K27" s="9">
        <f>I27-J27</f>
        <v>51750</v>
      </c>
    </row>
    <row r="28" spans="1:11" x14ac:dyDescent="0.25">
      <c r="A28" t="s">
        <v>53</v>
      </c>
      <c r="B28" t="s">
        <v>54</v>
      </c>
      <c r="C28" t="s">
        <v>47</v>
      </c>
      <c r="D28" s="3">
        <v>1400</v>
      </c>
      <c r="E28" s="7">
        <v>245</v>
      </c>
      <c r="F28" s="9">
        <f>D28*E28</f>
        <v>343000</v>
      </c>
      <c r="G28" s="6">
        <v>0</v>
      </c>
      <c r="H28" s="6">
        <v>0.1</v>
      </c>
      <c r="I28" s="9">
        <f>F28*H28</f>
        <v>34300</v>
      </c>
      <c r="J28" s="9">
        <f>F28*G28</f>
        <v>0</v>
      </c>
      <c r="K28" s="9">
        <f>I28-J28</f>
        <v>34300</v>
      </c>
    </row>
    <row r="29" spans="1:11" x14ac:dyDescent="0.25">
      <c r="A29" t="s">
        <v>55</v>
      </c>
      <c r="B29" t="s">
        <v>56</v>
      </c>
      <c r="C29" t="s">
        <v>52</v>
      </c>
      <c r="D29" s="3">
        <v>22</v>
      </c>
      <c r="E29" s="7">
        <v>7300</v>
      </c>
      <c r="F29" s="9">
        <f>D29*E29</f>
        <v>160600</v>
      </c>
      <c r="G29" s="6">
        <v>0</v>
      </c>
      <c r="H29" s="6">
        <v>0.1</v>
      </c>
      <c r="I29" s="9">
        <f>F29*H29</f>
        <v>16060</v>
      </c>
      <c r="J29" s="9">
        <f>F29*G29</f>
        <v>0</v>
      </c>
      <c r="K29" s="9">
        <f>I29-J29</f>
        <v>16060</v>
      </c>
    </row>
    <row r="30" spans="2:11" x14ac:dyDescent="0.25">
      <c r="B30" s="2" t="s">
        <v>57</v>
      </c>
      <c r="F30" s="10">
        <f>SUM(F20:F29)</f>
        <v>3704500</v>
      </c>
      <c r="I30" s="10">
        <f>SUM(I20:I29)</f>
        <v>1327130</v>
      </c>
      <c r="J30" s="10">
        <f>SUM(J20:J29)</f>
        <v>460945</v>
      </c>
      <c r="K30" s="10">
        <f>SUM(K20:K29)</f>
        <v>866185</v>
      </c>
    </row>
    <row r="32" spans="1:2" x14ac:dyDescent="0.25">
      <c r="A32" s="2" t="s">
        <v>58</v>
      </c>
      <c r="B32" s="9">
        <f>I30</f>
        <v>1327130</v>
      </c>
    </row>
    <row r="33" spans="1:2" x14ac:dyDescent="0.25">
      <c r="A33" s="2" t="s">
        <v>59</v>
      </c>
      <c r="B33" s="9">
        <f>J30</f>
        <v>460945</v>
      </c>
    </row>
    <row r="34" spans="1:2" x14ac:dyDescent="0.25">
      <c r="A34" s="2" t="s">
        <v>60</v>
      </c>
      <c r="B34" s="9">
        <f>B32-B33</f>
        <v>866185</v>
      </c>
    </row>
    <row r="35" spans="1:2" x14ac:dyDescent="0.25">
      <c r="A35" s="2" t="s">
        <v>61</v>
      </c>
      <c r="B35" s="9">
        <f>MIN(B32*Claim!$B$15,Claim!$B$16)</f>
        <v>132713</v>
      </c>
    </row>
    <row r="36" spans="1:2" x14ac:dyDescent="0.25">
      <c r="A36" s="2" t="s">
        <v>62</v>
      </c>
      <c r="B36" s="9">
        <f>MIN(B33*Claim!$B$15,Claim!$B$16)</f>
        <v>46094.5</v>
      </c>
    </row>
    <row r="37" spans="1:2" x14ac:dyDescent="0.25">
      <c r="A37" s="2" t="s">
        <v>63</v>
      </c>
      <c r="B37" s="9">
        <f>B35-B36</f>
        <v>86618.5</v>
      </c>
    </row>
    <row r="38" spans="1:2" x14ac:dyDescent="0.25">
      <c r="A38" s="2" t="s">
        <v>64</v>
      </c>
      <c r="B38" s="9">
        <f>B34-B37</f>
        <v>779566.5</v>
      </c>
    </row>
    <row r="39" spans="1:2" x14ac:dyDescent="0.25">
      <c r="A39" s="2" t="s">
        <v>65</v>
      </c>
      <c r="B39" s="9">
        <f>B38*B14</f>
        <v>77956.65</v>
      </c>
    </row>
    <row r="40" spans="1:2" x14ac:dyDescent="0.25">
      <c r="A40" s="2" t="s">
        <v>66</v>
      </c>
      <c r="B40" s="10">
        <f>B38+B39</f>
        <v>857523.15</v>
      </c>
    </row>
    <row r="42" spans="1:3" x14ac:dyDescent="0.25">
      <c r="A42" s="2" t="s">
        <v>67</v>
      </c>
      <c r="B42" s="11">
        <f>Clock!B11</f>
        <v>46151</v>
      </c>
      <c r="C42" t="s">
        <v>68</v>
      </c>
    </row>
    <row r="44" spans="1:1" x14ac:dyDescent="0.25">
      <c r="A44" s="12" t="s">
        <v>69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FormatPr defaultRowHeight="15" outlineLevelRow="0" outlineLevelCol="0" x14ac:dyDescent="55"/>
  <cols>
    <col min="1" max="1" width="58" customWidth="1"/>
    <col min="2" max="2" width="10" customWidth="1"/>
    <col min="3" max="3" width="16" customWidth="1"/>
    <col min="4" max="4" width="20" customWidth="1"/>
    <col min="5" max="6" width="4" customWidth="1"/>
    <col min="7" max="8" width="18" customWidth="1"/>
  </cols>
  <sheetData>
    <row r="1" spans="1:1" x14ac:dyDescent="0.25">
      <c r="A1" s="13" t="s">
        <v>88</v>
      </c>
    </row>
    <row r="2" spans="1:7" x14ac:dyDescent="0.25">
      <c r="A2" t="s">
        <v>89</v>
      </c>
      <c r="G2" s="2" t="s">
        <v>90</v>
      </c>
    </row>
    <row r="3" spans="7:7" x14ac:dyDescent="0.25">
      <c r="G3" s="2" t="s">
        <v>91</v>
      </c>
    </row>
    <row r="4" spans="1:7" x14ac:dyDescent="0.25">
      <c r="A4" s="2" t="s">
        <v>92</v>
      </c>
      <c r="B4" s="5">
        <f>Claim!B12</f>
        <v>46137</v>
      </c>
      <c r="G4" s="14">
        <v>45658</v>
      </c>
    </row>
    <row r="5" spans="7:7" x14ac:dyDescent="0.25">
      <c r="G5" s="14">
        <v>45684</v>
      </c>
    </row>
    <row r="6" spans="7:7" x14ac:dyDescent="0.25">
      <c r="G6" s="14">
        <v>45765</v>
      </c>
    </row>
    <row r="7" spans="1:7" x14ac:dyDescent="0.25">
      <c r="A7" s="15" t="s">
        <v>93</v>
      </c>
      <c r="B7" s="15" t="s">
        <v>94</v>
      </c>
      <c r="C7" s="15" t="s">
        <v>95</v>
      </c>
      <c r="D7" s="15" t="s">
        <v>96</v>
      </c>
      <c r="G7" s="14">
        <v>45766</v>
      </c>
    </row>
    <row r="8" spans="1:7" x14ac:dyDescent="0.25">
      <c r="A8" t="s">
        <v>97</v>
      </c>
      <c r="B8" s="3">
        <v>15</v>
      </c>
      <c r="C8" t="s">
        <v>98</v>
      </c>
      <c r="D8" s="5">
        <f>WORKDAY.INTL($B$4,B8,1,$G$4:$G$220)</f>
        <v>46160</v>
      </c>
      <c r="G8" s="14">
        <v>45767</v>
      </c>
    </row>
    <row r="9" spans="1:7" x14ac:dyDescent="0.25">
      <c r="A9" t="s">
        <v>99</v>
      </c>
      <c r="B9" s="3">
        <v>14</v>
      </c>
      <c r="C9" t="s">
        <v>100</v>
      </c>
      <c r="D9" s="5">
        <f>$B$4+B9</f>
        <v>46151</v>
      </c>
      <c r="G9" s="14">
        <v>45768</v>
      </c>
    </row>
    <row r="10" spans="7:7" x14ac:dyDescent="0.25">
      <c r="G10" s="14">
        <v>45772</v>
      </c>
    </row>
    <row r="11" spans="1:7" x14ac:dyDescent="0.25">
      <c r="A11" s="2" t="s">
        <v>101</v>
      </c>
      <c r="B11" s="11">
        <f>MIN(D8:D9)</f>
        <v>46151</v>
      </c>
      <c r="G11" s="14">
        <v>45782</v>
      </c>
    </row>
    <row r="12" spans="1:7" x14ac:dyDescent="0.25">
      <c r="A12" s="2" t="s">
        <v>102</v>
      </c>
      <c r="B12" s="5">
        <f>B11-2</f>
        <v>46149</v>
      </c>
      <c r="G12" s="14">
        <v>45936</v>
      </c>
    </row>
    <row r="13" spans="7:7" x14ac:dyDescent="0.25">
      <c r="G13" s="14">
        <v>46013</v>
      </c>
    </row>
    <row r="14" spans="1:7" x14ac:dyDescent="0.25">
      <c r="A14" s="2" t="s">
        <v>103</v>
      </c>
      <c r="G14" s="14">
        <v>46014</v>
      </c>
    </row>
    <row r="15" spans="1:7" x14ac:dyDescent="0.25">
      <c r="A15" s="16" t="s">
        <v>104</v>
      </c>
      <c r="G15" s="14">
        <v>46015</v>
      </c>
    </row>
    <row r="16" spans="1:7" x14ac:dyDescent="0.25">
      <c r="A16" t="s">
        <v>105</v>
      </c>
      <c r="G16" s="14">
        <v>46016</v>
      </c>
    </row>
    <row r="17" spans="7:7" x14ac:dyDescent="0.25">
      <c r="G17" s="14">
        <v>46017</v>
      </c>
    </row>
    <row r="18" spans="7:7" x14ac:dyDescent="0.25">
      <c r="G18" s="14">
        <v>46018</v>
      </c>
    </row>
    <row r="19" spans="7:7" x14ac:dyDescent="0.25">
      <c r="G19" s="14">
        <v>46019</v>
      </c>
    </row>
    <row r="20" spans="7:7" x14ac:dyDescent="0.25">
      <c r="G20" s="14">
        <v>46020</v>
      </c>
    </row>
    <row r="21" spans="7:7" x14ac:dyDescent="0.25">
      <c r="G21" s="14">
        <v>46021</v>
      </c>
    </row>
    <row r="22" spans="7:7" x14ac:dyDescent="0.25">
      <c r="G22" s="14">
        <v>46022</v>
      </c>
    </row>
    <row r="23" spans="7:7" x14ac:dyDescent="0.25">
      <c r="G23" s="14">
        <v>46023</v>
      </c>
    </row>
    <row r="24" spans="7:7" x14ac:dyDescent="0.25">
      <c r="G24" s="14">
        <v>46024</v>
      </c>
    </row>
    <row r="25" spans="7:7" x14ac:dyDescent="0.25">
      <c r="G25" s="14">
        <v>46025</v>
      </c>
    </row>
    <row r="26" spans="7:7" x14ac:dyDescent="0.25">
      <c r="G26" s="14">
        <v>46026</v>
      </c>
    </row>
    <row r="27" spans="7:7" x14ac:dyDescent="0.25">
      <c r="G27" s="14">
        <v>46027</v>
      </c>
    </row>
    <row r="28" spans="7:7" x14ac:dyDescent="0.25">
      <c r="G28" s="14">
        <v>46028</v>
      </c>
    </row>
    <row r="29" spans="7:7" x14ac:dyDescent="0.25">
      <c r="G29" s="14">
        <v>46029</v>
      </c>
    </row>
    <row r="30" spans="7:7" x14ac:dyDescent="0.25">
      <c r="G30" s="14">
        <v>46030</v>
      </c>
    </row>
    <row r="31" spans="7:7" x14ac:dyDescent="0.25">
      <c r="G31" s="14">
        <v>46031</v>
      </c>
    </row>
    <row r="32" spans="7:7" x14ac:dyDescent="0.25">
      <c r="G32" s="14">
        <v>46032</v>
      </c>
    </row>
    <row r="33" spans="7:7" x14ac:dyDescent="0.25">
      <c r="G33" s="14">
        <v>46048</v>
      </c>
    </row>
    <row r="34" spans="7:7" x14ac:dyDescent="0.25">
      <c r="G34" s="14">
        <v>46115</v>
      </c>
    </row>
    <row r="35" spans="7:7" x14ac:dyDescent="0.25">
      <c r="G35" s="14">
        <v>46116</v>
      </c>
    </row>
    <row r="36" spans="7:7" x14ac:dyDescent="0.25">
      <c r="G36" s="14">
        <v>46117</v>
      </c>
    </row>
    <row r="37" spans="7:7" x14ac:dyDescent="0.25">
      <c r="G37" s="14">
        <v>46118</v>
      </c>
    </row>
    <row r="38" spans="7:7" x14ac:dyDescent="0.25">
      <c r="G38" s="14">
        <v>46137</v>
      </c>
    </row>
    <row r="39" spans="7:7" x14ac:dyDescent="0.25">
      <c r="G39" s="14">
        <v>46146</v>
      </c>
    </row>
    <row r="40" spans="7:7" x14ac:dyDescent="0.25">
      <c r="G40" s="14">
        <v>46300</v>
      </c>
    </row>
    <row r="41" spans="7:7" x14ac:dyDescent="0.25">
      <c r="G41" s="14">
        <v>46378</v>
      </c>
    </row>
    <row r="42" spans="7:7" x14ac:dyDescent="0.25">
      <c r="G42" s="14">
        <v>46379</v>
      </c>
    </row>
    <row r="43" spans="7:7" x14ac:dyDescent="0.25">
      <c r="G43" s="14">
        <v>46380</v>
      </c>
    </row>
    <row r="44" spans="7:7" x14ac:dyDescent="0.25">
      <c r="G44" s="14">
        <v>46381</v>
      </c>
    </row>
    <row r="45" spans="7:7" x14ac:dyDescent="0.25">
      <c r="G45" s="14">
        <v>46382</v>
      </c>
    </row>
    <row r="46" spans="7:7" x14ac:dyDescent="0.25">
      <c r="G46" s="14">
        <v>46383</v>
      </c>
    </row>
    <row r="47" spans="7:7" x14ac:dyDescent="0.25">
      <c r="G47" s="14">
        <v>46384</v>
      </c>
    </row>
    <row r="48" spans="7:7" x14ac:dyDescent="0.25">
      <c r="G48" s="14">
        <v>46385</v>
      </c>
    </row>
    <row r="49" spans="7:7" x14ac:dyDescent="0.25">
      <c r="G49" s="14">
        <v>46386</v>
      </c>
    </row>
    <row r="50" spans="7:7" x14ac:dyDescent="0.25">
      <c r="G50" s="14">
        <v>46387</v>
      </c>
    </row>
    <row r="51" spans="7:7" x14ac:dyDescent="0.25">
      <c r="G51" s="14">
        <v>46388</v>
      </c>
    </row>
    <row r="52" spans="7:7" x14ac:dyDescent="0.25">
      <c r="G52" s="14">
        <v>46389</v>
      </c>
    </row>
    <row r="53" spans="7:7" x14ac:dyDescent="0.25">
      <c r="G53" s="14">
        <v>46390</v>
      </c>
    </row>
    <row r="54" spans="7:7" x14ac:dyDescent="0.25">
      <c r="G54" s="14">
        <v>46391</v>
      </c>
    </row>
    <row r="55" spans="7:7" x14ac:dyDescent="0.25">
      <c r="G55" s="14">
        <v>46392</v>
      </c>
    </row>
    <row r="56" spans="7:7" x14ac:dyDescent="0.25">
      <c r="G56" s="14">
        <v>46393</v>
      </c>
    </row>
    <row r="57" spans="7:7" x14ac:dyDescent="0.25">
      <c r="G57" s="14">
        <v>46394</v>
      </c>
    </row>
    <row r="58" spans="7:7" x14ac:dyDescent="0.25">
      <c r="G58" s="14">
        <v>46395</v>
      </c>
    </row>
    <row r="59" spans="7:7" x14ac:dyDescent="0.25">
      <c r="G59" s="14">
        <v>46396</v>
      </c>
    </row>
    <row r="60" spans="7:7" x14ac:dyDescent="0.25">
      <c r="G60" s="14">
        <v>46397</v>
      </c>
    </row>
    <row r="61" spans="7:7" x14ac:dyDescent="0.25">
      <c r="G61" s="14">
        <v>46413</v>
      </c>
    </row>
    <row r="62" spans="7:7" x14ac:dyDescent="0.25">
      <c r="G62" s="14">
        <v>46472</v>
      </c>
    </row>
    <row r="63" spans="7:7" x14ac:dyDescent="0.25">
      <c r="G63" s="14">
        <v>46473</v>
      </c>
    </row>
    <row r="64" spans="7:7" x14ac:dyDescent="0.25">
      <c r="G64" s="14">
        <v>46474</v>
      </c>
    </row>
    <row r="65" spans="7:7" x14ac:dyDescent="0.25">
      <c r="G65" s="14">
        <v>46475</v>
      </c>
    </row>
    <row r="66" spans="7:7" x14ac:dyDescent="0.25">
      <c r="G66" s="14">
        <v>46503</v>
      </c>
    </row>
    <row r="67" spans="7:7" x14ac:dyDescent="0.25">
      <c r="G67" s="14">
        <v>46510</v>
      </c>
    </row>
    <row r="68" spans="7:7" x14ac:dyDescent="0.25">
      <c r="G68" s="14">
        <v>46664</v>
      </c>
    </row>
    <row r="69" spans="7:7" x14ac:dyDescent="0.25">
      <c r="G69" s="14">
        <v>46743</v>
      </c>
    </row>
    <row r="70" spans="7:7" x14ac:dyDescent="0.25">
      <c r="G70" s="14">
        <v>46744</v>
      </c>
    </row>
    <row r="71" spans="7:7" x14ac:dyDescent="0.25">
      <c r="G71" s="14">
        <v>46745</v>
      </c>
    </row>
    <row r="72" spans="7:7" x14ac:dyDescent="0.25">
      <c r="G72" s="14">
        <v>46746</v>
      </c>
    </row>
    <row r="73" spans="7:7" x14ac:dyDescent="0.25">
      <c r="G73" s="14">
        <v>46747</v>
      </c>
    </row>
    <row r="74" spans="7:7" x14ac:dyDescent="0.25">
      <c r="G74" s="14">
        <v>46748</v>
      </c>
    </row>
    <row r="75" spans="7:7" x14ac:dyDescent="0.25">
      <c r="G75" s="14">
        <v>46749</v>
      </c>
    </row>
    <row r="76" spans="7:7" x14ac:dyDescent="0.25">
      <c r="G76" s="14">
        <v>46750</v>
      </c>
    </row>
    <row r="77" spans="7:7" x14ac:dyDescent="0.25">
      <c r="G77" s="14">
        <v>46751</v>
      </c>
    </row>
    <row r="78" spans="7:7" x14ac:dyDescent="0.25">
      <c r="G78" s="14">
        <v>46752</v>
      </c>
    </row>
    <row r="79" spans="7:7" x14ac:dyDescent="0.25">
      <c r="G79" s="14">
        <v>46753</v>
      </c>
    </row>
    <row r="80" spans="7:7" x14ac:dyDescent="0.25">
      <c r="G80" s="14">
        <v>46754</v>
      </c>
    </row>
    <row r="81" spans="7:7" x14ac:dyDescent="0.25">
      <c r="G81" s="14">
        <v>46755</v>
      </c>
    </row>
    <row r="82" spans="7:7" x14ac:dyDescent="0.25">
      <c r="G82" s="14">
        <v>46756</v>
      </c>
    </row>
    <row r="83" spans="7:7" x14ac:dyDescent="0.25">
      <c r="G83" s="14">
        <v>46757</v>
      </c>
    </row>
    <row r="84" spans="7:7" x14ac:dyDescent="0.25">
      <c r="G84" s="14">
        <v>46758</v>
      </c>
    </row>
    <row r="85" spans="7:7" x14ac:dyDescent="0.25">
      <c r="G85" s="14">
        <v>46759</v>
      </c>
    </row>
    <row r="86" spans="7:7" x14ac:dyDescent="0.25">
      <c r="G86" s="14">
        <v>46760</v>
      </c>
    </row>
    <row r="87" spans="7:7" x14ac:dyDescent="0.25">
      <c r="G87" s="14">
        <v>46761</v>
      </c>
    </row>
    <row r="88" spans="7:7" x14ac:dyDescent="0.25">
      <c r="G88" s="14">
        <v>46762</v>
      </c>
    </row>
    <row r="89" spans="7:7" x14ac:dyDescent="0.25">
      <c r="G89" s="14">
        <v>46778</v>
      </c>
    </row>
    <row r="90" spans="7:7" x14ac:dyDescent="0.25">
      <c r="G90" s="14">
        <v>46857</v>
      </c>
    </row>
    <row r="91" spans="7:7" x14ac:dyDescent="0.25">
      <c r="G91" s="14">
        <v>46858</v>
      </c>
    </row>
    <row r="92" spans="7:7" x14ac:dyDescent="0.25">
      <c r="G92" s="14">
        <v>46859</v>
      </c>
    </row>
    <row r="93" spans="7:7" x14ac:dyDescent="0.25">
      <c r="G93" s="14">
        <v>46860</v>
      </c>
    </row>
    <row r="94" spans="7:7" x14ac:dyDescent="0.25">
      <c r="G94" s="14">
        <v>46868</v>
      </c>
    </row>
    <row r="95" spans="7:7" x14ac:dyDescent="0.25">
      <c r="G95" s="14">
        <v>46874</v>
      </c>
    </row>
    <row r="96" spans="7:7" x14ac:dyDescent="0.25">
      <c r="G96" s="14">
        <v>47028</v>
      </c>
    </row>
    <row r="97" spans="7:7" x14ac:dyDescent="0.25">
      <c r="G97" s="14">
        <v>47109</v>
      </c>
    </row>
    <row r="98" spans="7:7" x14ac:dyDescent="0.25">
      <c r="G98" s="14">
        <v>47110</v>
      </c>
    </row>
    <row r="99" spans="7:7" x14ac:dyDescent="0.25">
      <c r="G99" s="14">
        <v>47111</v>
      </c>
    </row>
    <row r="100" spans="7:7" x14ac:dyDescent="0.25">
      <c r="G100" s="14">
        <v>47112</v>
      </c>
    </row>
    <row r="101" spans="7:7" x14ac:dyDescent="0.25">
      <c r="G101" s="14">
        <v>47113</v>
      </c>
    </row>
    <row r="102" spans="7:7" x14ac:dyDescent="0.25">
      <c r="G102" s="14">
        <v>47114</v>
      </c>
    </row>
    <row r="103" spans="7:7" x14ac:dyDescent="0.25">
      <c r="G103" s="14">
        <v>47115</v>
      </c>
    </row>
    <row r="104" spans="7:7" x14ac:dyDescent="0.25">
      <c r="G104" s="14">
        <v>47116</v>
      </c>
    </row>
    <row r="105" spans="7:7" x14ac:dyDescent="0.25">
      <c r="G105" s="14">
        <v>47117</v>
      </c>
    </row>
    <row r="106" spans="7:7" x14ac:dyDescent="0.25">
      <c r="G106" s="14">
        <v>47118</v>
      </c>
    </row>
    <row r="107" spans="7:7" x14ac:dyDescent="0.25">
      <c r="G107" s="14">
        <v>47119</v>
      </c>
    </row>
    <row r="108" spans="7:7" x14ac:dyDescent="0.25">
      <c r="G108" s="14">
        <v>47120</v>
      </c>
    </row>
    <row r="109" spans="7:7" x14ac:dyDescent="0.25">
      <c r="G109" s="14">
        <v>47121</v>
      </c>
    </row>
    <row r="110" spans="7:7" x14ac:dyDescent="0.25">
      <c r="G110" s="14">
        <v>47122</v>
      </c>
    </row>
    <row r="111" spans="7:7" x14ac:dyDescent="0.25">
      <c r="G111" s="14">
        <v>47123</v>
      </c>
    </row>
    <row r="112" spans="7:7" x14ac:dyDescent="0.25">
      <c r="G112" s="14">
        <v>47124</v>
      </c>
    </row>
    <row r="113" spans="7:7" x14ac:dyDescent="0.25">
      <c r="G113" s="14">
        <v>47125</v>
      </c>
    </row>
    <row r="114" spans="7:7" x14ac:dyDescent="0.25">
      <c r="G114" s="14">
        <v>47126</v>
      </c>
    </row>
    <row r="115" spans="7:7" x14ac:dyDescent="0.25">
      <c r="G115" s="14">
        <v>47127</v>
      </c>
    </row>
    <row r="116" spans="7:7" x14ac:dyDescent="0.25">
      <c r="G116" s="14">
        <v>47128</v>
      </c>
    </row>
    <row r="117" spans="7:7" x14ac:dyDescent="0.25">
      <c r="G117" s="14">
        <v>47144</v>
      </c>
    </row>
    <row r="118" spans="7:7" x14ac:dyDescent="0.25">
      <c r="G118" s="14">
        <v>47207</v>
      </c>
    </row>
    <row r="119" spans="7:7" x14ac:dyDescent="0.25">
      <c r="G119" s="14">
        <v>47208</v>
      </c>
    </row>
    <row r="120" spans="7:7" x14ac:dyDescent="0.25">
      <c r="G120" s="14">
        <v>47209</v>
      </c>
    </row>
    <row r="121" spans="7:7" x14ac:dyDescent="0.25">
      <c r="G121" s="14">
        <v>47210</v>
      </c>
    </row>
    <row r="122" spans="7:7" x14ac:dyDescent="0.25">
      <c r="G122" s="14">
        <v>47233</v>
      </c>
    </row>
    <row r="123" spans="7:7" x14ac:dyDescent="0.25">
      <c r="G123" s="14">
        <v>47245</v>
      </c>
    </row>
    <row r="124" spans="7:7" x14ac:dyDescent="0.25">
      <c r="G124" s="14">
        <v>47392</v>
      </c>
    </row>
    <row r="125" spans="7:7" x14ac:dyDescent="0.25">
      <c r="G125" s="14">
        <v>47474</v>
      </c>
    </row>
    <row r="126" spans="7:7" x14ac:dyDescent="0.25">
      <c r="G126" s="14">
        <v>47475</v>
      </c>
    </row>
    <row r="127" spans="7:7" x14ac:dyDescent="0.25">
      <c r="G127" s="14">
        <v>47476</v>
      </c>
    </row>
    <row r="128" spans="7:7" x14ac:dyDescent="0.25">
      <c r="G128" s="14">
        <v>47477</v>
      </c>
    </row>
    <row r="129" spans="7:7" x14ac:dyDescent="0.25">
      <c r="G129" s="14">
        <v>47478</v>
      </c>
    </row>
    <row r="130" spans="7:7" x14ac:dyDescent="0.25">
      <c r="G130" s="14">
        <v>47479</v>
      </c>
    </row>
    <row r="131" spans="7:7" x14ac:dyDescent="0.25">
      <c r="G131" s="14">
        <v>47480</v>
      </c>
    </row>
    <row r="132" spans="7:7" x14ac:dyDescent="0.25">
      <c r="G132" s="14">
        <v>47481</v>
      </c>
    </row>
    <row r="133" spans="7:7" x14ac:dyDescent="0.25">
      <c r="G133" s="14">
        <v>47482</v>
      </c>
    </row>
    <row r="134" spans="7:7" x14ac:dyDescent="0.25">
      <c r="G134" s="14">
        <v>47483</v>
      </c>
    </row>
    <row r="135" spans="7:7" x14ac:dyDescent="0.25">
      <c r="G135" s="14">
        <v>47484</v>
      </c>
    </row>
    <row r="136" spans="7:7" x14ac:dyDescent="0.25">
      <c r="G136" s="14">
        <v>47485</v>
      </c>
    </row>
    <row r="137" spans="7:7" x14ac:dyDescent="0.25">
      <c r="G137" s="14">
        <v>47486</v>
      </c>
    </row>
    <row r="138" spans="7:7" x14ac:dyDescent="0.25">
      <c r="G138" s="14">
        <v>47487</v>
      </c>
    </row>
    <row r="139" spans="7:7" x14ac:dyDescent="0.25">
      <c r="G139" s="14">
        <v>47488</v>
      </c>
    </row>
    <row r="140" spans="7:7" x14ac:dyDescent="0.25">
      <c r="G140" s="14">
        <v>47489</v>
      </c>
    </row>
    <row r="141" spans="7:7" x14ac:dyDescent="0.25">
      <c r="G141" s="14">
        <v>47490</v>
      </c>
    </row>
    <row r="142" spans="7:7" x14ac:dyDescent="0.25">
      <c r="G142" s="14">
        <v>47491</v>
      </c>
    </row>
    <row r="143" spans="7:7" x14ac:dyDescent="0.25">
      <c r="G143" s="14">
        <v>47492</v>
      </c>
    </row>
    <row r="144" spans="7:7" x14ac:dyDescent="0.25">
      <c r="G144" s="14">
        <v>47493</v>
      </c>
    </row>
    <row r="147" spans="1:1" x14ac:dyDescent="0.25">
      <c r="A147" s="12" t="s">
        <v>69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FormatPr defaultRowHeight="15" outlineLevelRow="0" outlineLevelCol="0" x14ac:dyDescent="55"/>
  <cols>
    <col min="1" max="1" width="10" customWidth="1"/>
    <col min="2" max="2" width="52" customWidth="1"/>
    <col min="3" max="4" width="16" customWidth="1"/>
    <col min="5" max="5" width="14" customWidth="1"/>
    <col min="6" max="6" width="44" customWidth="1"/>
  </cols>
  <sheetData>
    <row r="1" spans="1:1" x14ac:dyDescent="0.25">
      <c r="A1" s="13" t="s">
        <v>70</v>
      </c>
    </row>
    <row r="2" spans="1:1" x14ac:dyDescent="0.25">
      <c r="A2" t="s">
        <v>71</v>
      </c>
    </row>
    <row r="4" spans="1:2" x14ac:dyDescent="0.25">
      <c r="A4" s="2" t="s">
        <v>16</v>
      </c>
      <c r="B4">
        <f>Claim!B11</f>
        <v>2</v>
      </c>
    </row>
    <row r="5" spans="1:2" x14ac:dyDescent="0.25">
      <c r="A5" s="2" t="s">
        <v>72</v>
      </c>
      <c r="B5" s="5">
        <f>Claim!B12</f>
        <v>46137</v>
      </c>
    </row>
    <row r="6" spans="1:2" x14ac:dyDescent="0.25">
      <c r="A6" s="2" t="s">
        <v>73</v>
      </c>
      <c r="B6" s="11">
        <f>Clock!B11</f>
        <v>46151</v>
      </c>
    </row>
    <row r="7" spans="1:2" x14ac:dyDescent="0.25">
      <c r="A7" s="2" t="s">
        <v>74</v>
      </c>
      <c r="B7" s="5">
        <f>Clock!B12</f>
        <v>46149</v>
      </c>
    </row>
    <row r="9" spans="1:6" x14ac:dyDescent="0.25">
      <c r="A9" s="8" t="s">
        <v>23</v>
      </c>
      <c r="B9" s="8" t="s">
        <v>24</v>
      </c>
      <c r="C9" s="8" t="s">
        <v>31</v>
      </c>
      <c r="D9" s="8" t="s">
        <v>75</v>
      </c>
      <c r="E9" s="8" t="s">
        <v>76</v>
      </c>
      <c r="F9" s="8" t="s">
        <v>77</v>
      </c>
    </row>
    <row r="10" spans="1:5" x14ac:dyDescent="0.25">
      <c r="A10" t="str">
        <f>Claim!A20</f>
        <v>1.01</v>
      </c>
      <c r="B10" t="str">
        <f>Claim!B20</f>
        <v>Establishment and disestablishment of site facilities</v>
      </c>
      <c r="C10" s="9">
        <f>Claim!I20</f>
        <v>126000</v>
      </c>
      <c r="D10" s="7">
        <f>C10</f>
        <v>126000</v>
      </c>
      <c r="E10" s="9">
        <f>C10-D10</f>
        <v>0</v>
      </c>
    </row>
    <row r="11" spans="1:5" x14ac:dyDescent="0.25">
      <c r="A11" t="str">
        <f>Claim!A21</f>
        <v>1.02</v>
      </c>
      <c r="B11" t="str">
        <f>Claim!B21</f>
        <v>Site management, supervision and quality assurance</v>
      </c>
      <c r="C11" s="9">
        <f>Claim!I21</f>
        <v>207000</v>
      </c>
      <c r="D11" s="7">
        <f>C11</f>
        <v>207000</v>
      </c>
      <c r="E11" s="9">
        <f>C11-D11</f>
        <v>0</v>
      </c>
    </row>
    <row r="12" spans="1:5" x14ac:dyDescent="0.25">
      <c r="A12" t="str">
        <f>Claim!A22</f>
        <v>2.01</v>
      </c>
      <c r="B12" t="str">
        <f>Claim!B22</f>
        <v>Bulk earthworks, cut to fill</v>
      </c>
      <c r="C12" s="9">
        <f>Claim!I22</f>
        <v>435600</v>
      </c>
      <c r="D12" s="7">
        <f>C12</f>
        <v>435600</v>
      </c>
      <c r="E12" s="9">
        <f>C12-D12</f>
        <v>0</v>
      </c>
    </row>
    <row r="13" spans="1:5" x14ac:dyDescent="0.25">
      <c r="A13" t="str">
        <f>Claim!A23</f>
        <v>2.02</v>
      </c>
      <c r="B13" t="str">
        <f>Claim!B23</f>
        <v>Cart surplus material to spoil</v>
      </c>
      <c r="C13" s="9">
        <f>Claim!I23</f>
        <v>69300</v>
      </c>
      <c r="D13" s="7">
        <f>C13</f>
        <v>69300</v>
      </c>
      <c r="E13" s="9">
        <f>C13-D13</f>
        <v>0</v>
      </c>
    </row>
    <row r="14" spans="1:5" x14ac:dyDescent="0.25">
      <c r="A14" t="str">
        <f>Claim!A24</f>
        <v>2.03</v>
      </c>
      <c r="B14" t="str">
        <f>Claim!B24</f>
        <v>Supply and place imported select fill</v>
      </c>
      <c r="C14" s="9">
        <f>Claim!I24</f>
        <v>191400</v>
      </c>
      <c r="D14" s="7">
        <f>C14</f>
        <v>191400</v>
      </c>
      <c r="E14" s="9">
        <f>C14-D14</f>
        <v>0</v>
      </c>
    </row>
    <row r="15" spans="1:5" x14ac:dyDescent="0.25">
      <c r="A15" t="str">
        <f>Claim!A25</f>
        <v>3.01</v>
      </c>
      <c r="B15" t="str">
        <f>Claim!B25</f>
        <v>Supply and lay 375 dia RCP class 4 including bedding</v>
      </c>
      <c r="C15" s="9">
        <f>Claim!I25</f>
        <v>110700</v>
      </c>
      <c r="D15" s="7">
        <f>C15</f>
        <v>110700</v>
      </c>
      <c r="E15" s="9">
        <f>C15-D15</f>
        <v>0</v>
      </c>
    </row>
    <row r="16" spans="1:5" x14ac:dyDescent="0.25">
      <c r="A16" t="str">
        <f>Claim!A26</f>
        <v>3.02</v>
      </c>
      <c r="B16" t="str">
        <f>Claim!B26</f>
        <v>Supply and lay 600 dia RCP class 4 including bedding</v>
      </c>
      <c r="C16" s="9">
        <f>Claim!I26</f>
        <v>74670</v>
      </c>
      <c r="D16" s="7">
        <f>C16</f>
        <v>74670</v>
      </c>
      <c r="E16" s="9">
        <f>C16-D16</f>
        <v>0</v>
      </c>
    </row>
    <row r="17" spans="1:5" x14ac:dyDescent="0.25">
      <c r="A17" t="str">
        <f>Claim!A27</f>
        <v>3.03</v>
      </c>
      <c r="B17" t="str">
        <f>Claim!B27</f>
        <v>Precast manholes 1050 dia complete</v>
      </c>
      <c r="C17" s="9">
        <f>Claim!I27</f>
        <v>62100</v>
      </c>
      <c r="D17" s="7">
        <f>C17</f>
        <v>62100</v>
      </c>
      <c r="E17" s="9">
        <f>C17-D17</f>
        <v>0</v>
      </c>
    </row>
    <row r="18" spans="1:5" x14ac:dyDescent="0.25">
      <c r="A18" t="str">
        <f>Claim!A28</f>
        <v>4.01</v>
      </c>
      <c r="B18" t="str">
        <f>Claim!B28</f>
        <v>Supply and lay 150 dia PVC sewer including bedding</v>
      </c>
      <c r="C18" s="9">
        <f>Claim!I28</f>
        <v>34300</v>
      </c>
      <c r="D18" s="7">
        <f>C18</f>
        <v>34300</v>
      </c>
      <c r="E18" s="9">
        <f>C18-D18</f>
        <v>0</v>
      </c>
    </row>
    <row r="19" spans="1:5" x14ac:dyDescent="0.25">
      <c r="A19" t="str">
        <f>Claim!A29</f>
        <v>4.03</v>
      </c>
      <c r="B19" t="str">
        <f>Claim!B29</f>
        <v>Sewer manholes 1050 dia complete</v>
      </c>
      <c r="C19" s="9">
        <f>Claim!I29</f>
        <v>16060</v>
      </c>
      <c r="D19" s="7">
        <f>C19</f>
        <v>16060</v>
      </c>
      <c r="E19" s="9">
        <f>C19-D19</f>
        <v>0</v>
      </c>
    </row>
    <row r="20" spans="2:5" x14ac:dyDescent="0.25">
      <c r="B20" s="2" t="s">
        <v>78</v>
      </c>
      <c r="C20" s="10">
        <f>SUM(C10:C19)</f>
        <v>1327130</v>
      </c>
      <c r="D20" s="10">
        <f>SUM(D10:D19)</f>
        <v>1327130</v>
      </c>
      <c r="E20" s="10">
        <f>SUM(E10:E19)</f>
        <v>0</v>
      </c>
    </row>
    <row r="22" spans="1:2" x14ac:dyDescent="0.25">
      <c r="A22" s="2" t="s">
        <v>79</v>
      </c>
      <c r="B22" s="9">
        <f>D20</f>
        <v>1327130</v>
      </c>
    </row>
    <row r="23" spans="1:2" x14ac:dyDescent="0.25">
      <c r="A23" s="2" t="s">
        <v>59</v>
      </c>
      <c r="B23" s="9">
        <f>Claim!J30</f>
        <v>460945</v>
      </c>
    </row>
    <row r="24" spans="1:2" x14ac:dyDescent="0.25">
      <c r="A24" s="2" t="s">
        <v>80</v>
      </c>
      <c r="B24" s="9">
        <f>B22-B23</f>
        <v>866185</v>
      </c>
    </row>
    <row r="25" spans="1:2" x14ac:dyDescent="0.25">
      <c r="A25" s="2" t="s">
        <v>61</v>
      </c>
      <c r="B25" s="9">
        <f>MIN(B22*Claim!$B$15,Claim!$B$16)</f>
        <v>132713</v>
      </c>
    </row>
    <row r="26" spans="1:2" x14ac:dyDescent="0.25">
      <c r="A26" s="2" t="s">
        <v>62</v>
      </c>
      <c r="B26" s="9">
        <f>MIN(B23*Claim!$B$15,Claim!$B$16)</f>
        <v>46094.5</v>
      </c>
    </row>
    <row r="27" spans="1:2" x14ac:dyDescent="0.25">
      <c r="A27" s="2" t="s">
        <v>81</v>
      </c>
      <c r="B27" s="7">
        <v>0</v>
      </c>
    </row>
    <row r="28" spans="1:2" x14ac:dyDescent="0.25">
      <c r="A28" s="2" t="s">
        <v>82</v>
      </c>
      <c r="B28" s="9">
        <f>B25-B26-B27</f>
        <v>86618.5</v>
      </c>
    </row>
    <row r="29" spans="1:2" x14ac:dyDescent="0.25">
      <c r="A29" s="2" t="s">
        <v>83</v>
      </c>
      <c r="B29" s="9">
        <f>B24-B28</f>
        <v>779566.5</v>
      </c>
    </row>
    <row r="30" spans="1:2" x14ac:dyDescent="0.25">
      <c r="A30" s="2" t="s">
        <v>65</v>
      </c>
      <c r="B30" s="9">
        <f>B29*Claim!B14</f>
        <v>77956.65</v>
      </c>
    </row>
    <row r="31" spans="1:2" x14ac:dyDescent="0.25">
      <c r="A31" s="2" t="s">
        <v>84</v>
      </c>
      <c r="B31" s="10">
        <f>B29+B30</f>
        <v>857523.15</v>
      </c>
    </row>
    <row r="33" spans="1:1" x14ac:dyDescent="0.25">
      <c r="A33" s="2" t="s">
        <v>85</v>
      </c>
    </row>
    <row r="34" spans="1:2" x14ac:dyDescent="0.25">
      <c r="A34" t="s">
        <v>72</v>
      </c>
      <c r="B34" s="5">
        <f>Claim!B12</f>
        <v>46137</v>
      </c>
    </row>
    <row r="35" spans="1:3" x14ac:dyDescent="0.25">
      <c r="A35" t="s">
        <v>67</v>
      </c>
      <c r="B35" s="5">
        <f>Clock!B11</f>
        <v>46151</v>
      </c>
      <c r="C35" t="s">
        <v>86</v>
      </c>
    </row>
    <row r="36" spans="1:2" x14ac:dyDescent="0.25">
      <c r="A36" t="s">
        <v>87</v>
      </c>
      <c r="B36" s="5">
        <f>Clock!B12</f>
        <v>46149</v>
      </c>
    </row>
    <row r="38" spans="1:1" x14ac:dyDescent="0.25">
      <c r="A38" s="12" t="s">
        <v>69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FormatPr defaultRowHeight="15" outlineLevelRow="0" outlineLevelCol="0" x14ac:dyDescent="55"/>
  <cols>
    <col min="1" max="1" width="22" customWidth="1"/>
    <col min="2" max="2" width="40" customWidth="1"/>
    <col min="3" max="3" width="110" customWidth="1"/>
  </cols>
  <sheetData>
    <row r="1" spans="1:1" x14ac:dyDescent="0.25">
      <c r="A1" s="13" t="s">
        <v>106</v>
      </c>
    </row>
    <row r="2" spans="1:1" x14ac:dyDescent="0.25">
      <c r="A2" t="s">
        <v>107</v>
      </c>
    </row>
    <row r="4" spans="1:3" x14ac:dyDescent="0.25">
      <c r="A4" s="15" t="s">
        <v>108</v>
      </c>
      <c r="B4" s="15" t="s">
        <v>109</v>
      </c>
      <c r="C4" s="15" t="s">
        <v>110</v>
      </c>
    </row>
    <row r="5" spans="1:3" x14ac:dyDescent="0.25">
      <c r="A5" t="s">
        <v>111</v>
      </c>
      <c r="B5" t="s">
        <v>2</v>
      </c>
      <c r="C5" s="16" t="s">
        <v>112</v>
      </c>
    </row>
    <row r="6" spans="1:3" x14ac:dyDescent="0.25">
      <c r="A6" t="s">
        <v>113</v>
      </c>
      <c r="B6" t="s">
        <v>4</v>
      </c>
      <c r="C6" s="16" t="s">
        <v>112</v>
      </c>
    </row>
    <row r="7" spans="1:3" x14ac:dyDescent="0.25">
      <c r="A7" t="s">
        <v>114</v>
      </c>
      <c r="B7" t="s">
        <v>6</v>
      </c>
      <c r="C7" s="16" t="s">
        <v>112</v>
      </c>
    </row>
    <row r="8" spans="1:3" x14ac:dyDescent="0.25">
      <c r="A8" t="s">
        <v>115</v>
      </c>
      <c r="B8" t="s">
        <v>8</v>
      </c>
      <c r="C8" s="16" t="s">
        <v>112</v>
      </c>
    </row>
    <row r="9" spans="1:3" x14ac:dyDescent="0.25">
      <c r="A9" t="s">
        <v>116</v>
      </c>
      <c r="B9" t="s">
        <v>10</v>
      </c>
      <c r="C9" s="16" t="s">
        <v>112</v>
      </c>
    </row>
    <row r="10" spans="1:3" x14ac:dyDescent="0.25">
      <c r="A10" t="s">
        <v>117</v>
      </c>
      <c r="B10" t="s">
        <v>12</v>
      </c>
      <c r="C10" s="16" t="s">
        <v>112</v>
      </c>
    </row>
    <row r="11" spans="1:3" x14ac:dyDescent="0.25">
      <c r="A11" t="s">
        <v>118</v>
      </c>
      <c r="B11" t="s">
        <v>14</v>
      </c>
      <c r="C11" s="16" t="s">
        <v>119</v>
      </c>
    </row>
    <row r="12" spans="1:3" x14ac:dyDescent="0.25">
      <c r="A12" t="s">
        <v>120</v>
      </c>
      <c r="B12" t="s">
        <v>16</v>
      </c>
      <c r="C12" s="16" t="s">
        <v>121</v>
      </c>
    </row>
    <row r="13" spans="1:3" x14ac:dyDescent="0.25">
      <c r="A13" t="s">
        <v>122</v>
      </c>
      <c r="B13" t="s">
        <v>123</v>
      </c>
      <c r="C13" s="16" t="s">
        <v>124</v>
      </c>
    </row>
    <row r="14" spans="1:3" x14ac:dyDescent="0.25">
      <c r="A14" t="s">
        <v>125</v>
      </c>
      <c r="B14" t="s">
        <v>19</v>
      </c>
      <c r="C14" s="16" t="s">
        <v>126</v>
      </c>
    </row>
    <row r="15" spans="1:3" x14ac:dyDescent="0.25">
      <c r="A15" t="s">
        <v>127</v>
      </c>
      <c r="B15" t="s">
        <v>128</v>
      </c>
      <c r="C15" s="16" t="s">
        <v>129</v>
      </c>
    </row>
    <row r="16" spans="1:3" x14ac:dyDescent="0.25">
      <c r="A16" t="s">
        <v>130</v>
      </c>
      <c r="B16" t="s">
        <v>131</v>
      </c>
      <c r="C16" s="16" t="s">
        <v>132</v>
      </c>
    </row>
    <row r="17" spans="1:3" x14ac:dyDescent="0.25">
      <c r="A17" t="s">
        <v>133</v>
      </c>
      <c r="B17" t="s">
        <v>134</v>
      </c>
      <c r="C17" s="16" t="s">
        <v>135</v>
      </c>
    </row>
    <row r="18" spans="1:3" x14ac:dyDescent="0.25">
      <c r="A18" t="s">
        <v>136</v>
      </c>
      <c r="B18" t="s">
        <v>137</v>
      </c>
      <c r="C18" s="16" t="s">
        <v>138</v>
      </c>
    </row>
    <row r="19" spans="1:3" x14ac:dyDescent="0.25">
      <c r="A19" t="s">
        <v>139</v>
      </c>
      <c r="B19" t="s">
        <v>140</v>
      </c>
      <c r="C19" s="16" t="s">
        <v>141</v>
      </c>
    </row>
    <row r="20" spans="1:3" x14ac:dyDescent="0.25">
      <c r="A20" t="s">
        <v>142</v>
      </c>
      <c r="B20" t="s">
        <v>143</v>
      </c>
      <c r="C20" s="16" t="s">
        <v>144</v>
      </c>
    </row>
    <row r="21" spans="1:3" x14ac:dyDescent="0.25">
      <c r="A21" t="s">
        <v>145</v>
      </c>
      <c r="B21" t="s">
        <v>146</v>
      </c>
      <c r="C21" s="16" t="s">
        <v>147</v>
      </c>
    </row>
    <row r="22" spans="1:3" x14ac:dyDescent="0.25">
      <c r="A22" t="s">
        <v>148</v>
      </c>
      <c r="B22" t="s">
        <v>149</v>
      </c>
      <c r="C22" s="16" t="s">
        <v>150</v>
      </c>
    </row>
    <row r="23" spans="1:3" x14ac:dyDescent="0.25">
      <c r="A23" t="s">
        <v>151</v>
      </c>
      <c r="B23" t="s">
        <v>152</v>
      </c>
      <c r="C23" s="16" t="s">
        <v>153</v>
      </c>
    </row>
    <row r="24" spans="1:3" x14ac:dyDescent="0.25">
      <c r="A24" t="s">
        <v>154</v>
      </c>
      <c r="B24" t="s">
        <v>155</v>
      </c>
      <c r="C24" s="16" t="s">
        <v>156</v>
      </c>
    </row>
    <row r="25" spans="1:3" x14ac:dyDescent="0.25">
      <c r="A25" t="s">
        <v>157</v>
      </c>
      <c r="B25" t="s">
        <v>158</v>
      </c>
      <c r="C25" s="16" t="s">
        <v>159</v>
      </c>
    </row>
    <row r="26" spans="1:3" x14ac:dyDescent="0.25">
      <c r="A26" t="s">
        <v>160</v>
      </c>
      <c r="B26" t="s">
        <v>161</v>
      </c>
      <c r="C26" s="16" t="s">
        <v>162</v>
      </c>
    </row>
    <row r="27" spans="1:3" x14ac:dyDescent="0.25">
      <c r="A27" t="s">
        <v>163</v>
      </c>
      <c r="B27" t="s">
        <v>164</v>
      </c>
      <c r="C27" s="16" t="s">
        <v>165</v>
      </c>
    </row>
    <row r="28" spans="1:3" x14ac:dyDescent="0.25">
      <c r="A28" t="s">
        <v>166</v>
      </c>
      <c r="B28" t="s">
        <v>167</v>
      </c>
      <c r="C28" s="16" t="s">
        <v>168</v>
      </c>
    </row>
    <row r="29" spans="1:3" x14ac:dyDescent="0.25">
      <c r="A29" t="s">
        <v>169</v>
      </c>
      <c r="B29" t="s">
        <v>170</v>
      </c>
      <c r="C29" s="16" t="s">
        <v>171</v>
      </c>
    </row>
    <row r="30" spans="1:3" x14ac:dyDescent="0.25">
      <c r="A30" t="s">
        <v>172</v>
      </c>
      <c r="B30" t="s">
        <v>173</v>
      </c>
      <c r="C30" s="16" t="s">
        <v>174</v>
      </c>
    </row>
    <row r="31" spans="1:3" x14ac:dyDescent="0.25">
      <c r="A31" t="s">
        <v>175</v>
      </c>
      <c r="B31" t="s">
        <v>176</v>
      </c>
      <c r="C31" s="16" t="s">
        <v>177</v>
      </c>
    </row>
    <row r="32" spans="1:3" x14ac:dyDescent="0.25">
      <c r="A32" t="s">
        <v>178</v>
      </c>
      <c r="B32" t="s">
        <v>179</v>
      </c>
      <c r="C32" s="16" t="s">
        <v>180</v>
      </c>
    </row>
    <row r="33" spans="1:3" x14ac:dyDescent="0.25">
      <c r="A33" t="s">
        <v>181</v>
      </c>
      <c r="B33" t="s">
        <v>182</v>
      </c>
      <c r="C33" s="16" t="s">
        <v>183</v>
      </c>
    </row>
    <row r="34" spans="1:3" x14ac:dyDescent="0.25">
      <c r="A34" t="s">
        <v>184</v>
      </c>
      <c r="B34" t="s">
        <v>185</v>
      </c>
      <c r="C34" s="16" t="s">
        <v>186</v>
      </c>
    </row>
    <row r="35" spans="1:3" x14ac:dyDescent="0.25">
      <c r="A35" t="s">
        <v>187</v>
      </c>
      <c r="B35" t="s">
        <v>188</v>
      </c>
      <c r="C35" s="16" t="s">
        <v>189</v>
      </c>
    </row>
    <row r="36" spans="1:3" x14ac:dyDescent="0.25">
      <c r="A36" t="s">
        <v>190</v>
      </c>
      <c r="B36" t="s">
        <v>191</v>
      </c>
      <c r="C36" s="16" t="s">
        <v>192</v>
      </c>
    </row>
    <row r="37" spans="1:3" x14ac:dyDescent="0.25">
      <c r="A37" t="s">
        <v>193</v>
      </c>
      <c r="B37" t="s">
        <v>194</v>
      </c>
      <c r="C37" s="16" t="s">
        <v>195</v>
      </c>
    </row>
    <row r="38" spans="1:3" x14ac:dyDescent="0.25">
      <c r="A38" t="s">
        <v>196</v>
      </c>
      <c r="B38" t="s">
        <v>197</v>
      </c>
      <c r="C38" s="16" t="s">
        <v>198</v>
      </c>
    </row>
    <row r="39" spans="1:3" x14ac:dyDescent="0.25">
      <c r="A39" t="s">
        <v>199</v>
      </c>
      <c r="B39" t="s">
        <v>200</v>
      </c>
      <c r="C39" s="16" t="s">
        <v>201</v>
      </c>
    </row>
    <row r="40" spans="1:3" x14ac:dyDescent="0.25">
      <c r="A40" t="s">
        <v>202</v>
      </c>
      <c r="B40" t="s">
        <v>203</v>
      </c>
      <c r="C40" s="16" t="s">
        <v>204</v>
      </c>
    </row>
    <row r="41" spans="1:3" x14ac:dyDescent="0.25">
      <c r="A41" t="s">
        <v>205</v>
      </c>
      <c r="B41" t="s">
        <v>206</v>
      </c>
      <c r="C41" s="16" t="s">
        <v>207</v>
      </c>
    </row>
    <row r="42" spans="1:3" x14ac:dyDescent="0.25">
      <c r="A42" t="s">
        <v>208</v>
      </c>
      <c r="B42" t="s">
        <v>209</v>
      </c>
      <c r="C42" s="16" t="s">
        <v>210</v>
      </c>
    </row>
    <row r="43" spans="1:3" x14ac:dyDescent="0.25">
      <c r="A43" t="s">
        <v>211</v>
      </c>
      <c r="B43" t="s">
        <v>212</v>
      </c>
      <c r="C43" s="16" t="s">
        <v>213</v>
      </c>
    </row>
    <row r="44" spans="1:3" x14ac:dyDescent="0.25">
      <c r="A44" t="s">
        <v>214</v>
      </c>
      <c r="B44" t="s">
        <v>215</v>
      </c>
      <c r="C44" s="16" t="s">
        <v>216</v>
      </c>
    </row>
    <row r="45" spans="1:3" x14ac:dyDescent="0.25">
      <c r="A45" t="s">
        <v>217</v>
      </c>
      <c r="B45" t="s">
        <v>218</v>
      </c>
      <c r="C45" s="16" t="s">
        <v>219</v>
      </c>
    </row>
    <row r="46" spans="1:3" x14ac:dyDescent="0.25">
      <c r="A46" t="s">
        <v>220</v>
      </c>
      <c r="B46" t="s">
        <v>221</v>
      </c>
      <c r="C46" s="16" t="s">
        <v>222</v>
      </c>
    </row>
    <row r="47" spans="1:3" x14ac:dyDescent="0.25">
      <c r="A47" t="s">
        <v>223</v>
      </c>
      <c r="B47" t="s">
        <v>224</v>
      </c>
      <c r="C47" s="16" t="s">
        <v>225</v>
      </c>
    </row>
    <row r="48" spans="1:3" x14ac:dyDescent="0.25">
      <c r="A48" t="s">
        <v>226</v>
      </c>
      <c r="B48" t="s">
        <v>227</v>
      </c>
      <c r="C48" s="16" t="s">
        <v>228</v>
      </c>
    </row>
    <row r="49" spans="1:3" x14ac:dyDescent="0.25">
      <c r="A49" t="s">
        <v>229</v>
      </c>
      <c r="B49" t="s">
        <v>75</v>
      </c>
      <c r="C49" s="16" t="s">
        <v>230</v>
      </c>
    </row>
    <row r="51" spans="1:1" x14ac:dyDescent="0.25">
      <c r="A51" s="12"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Claim</vt:lpstr>
      <vt:lpstr>Certificate</vt:lpstr>
      <vt:lpstr>Clock</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Alexios Kavallaris</dc:creator>
  <dc:title/>
  <dc:subject/>
  <dc:description/>
  <cp:keywords/>
  <cp:category/>
  <cp:lastModifiedBy>Unknown</cp:lastModifiedBy>
  <dcterms:created xsi:type="dcterms:W3CDTF">2026-10-26T08:49:20Z</dcterms:created>
  <dcterms:modified xsi:type="dcterms:W3CDTF">2026-10-26T08:49:20Z</dcterms:modified>
</cp:coreProperties>
</file>