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laim" state="visible" r:id="rId4"/>
    <sheet sheetId="3" name="Schedule" state="visible" r:id="rId5"/>
    <sheet sheetId="2" name="Clock" state="visible" r:id="rId6"/>
    <sheet sheetId="4" name="Notes" state="visible" r:id="rId7"/>
  </sheets>
  <calcPr calcId="171027" fullCalcOnLoad="1"/>
</workbook>
</file>

<file path=xl/sharedStrings.xml><?xml version="1.0" encoding="utf-8"?>
<sst xmlns="http://schemas.openxmlformats.org/spreadsheetml/2006/main" count="272" uniqueCount="237">
  <si>
    <t>Progress claim and payment schedule, NZS 3910:2023</t>
  </si>
  <si>
    <t>Worked example from the sample contract. Replace the blue cells with your own job; every total is a formula and the due date on the Clock sheet moves with the claim date.</t>
  </si>
  <si>
    <t>Contract</t>
  </si>
  <si>
    <t>Kereru Ridge Subdivision, Roading and Drainage, Stage 1</t>
  </si>
  <si>
    <t>Contract number</t>
  </si>
  <si>
    <t>KRC-2026-007</t>
  </si>
  <si>
    <t>Principal</t>
  </si>
  <si>
    <t>Kereru Ridge Developments Limited</t>
  </si>
  <si>
    <t>Contractor</t>
  </si>
  <si>
    <t>Manuka Earthworks &amp; Civil Limited</t>
  </si>
  <si>
    <t>Engineer</t>
  </si>
  <si>
    <t>Awatere Consulting Engineers Limited</t>
  </si>
  <si>
    <t>General conditions</t>
  </si>
  <si>
    <t>NZS 3910:2023</t>
  </si>
  <si>
    <t>Currency</t>
  </si>
  <si>
    <t>NZ$</t>
  </si>
  <si>
    <t>Claim number</t>
  </si>
  <si>
    <t>Claim date (the date the claim is served)</t>
  </si>
  <si>
    <t>Period up to and including</t>
  </si>
  <si>
    <t>GST rate</t>
  </si>
  <si>
    <t>Retention, first band</t>
  </si>
  <si>
    <t>of the amount up to</t>
  </si>
  <si>
    <t>nothing above the second band</t>
  </si>
  <si>
    <t>Retention, second band</t>
  </si>
  <si>
    <t>of the amount above the first band up to</t>
  </si>
  <si>
    <t>Item</t>
  </si>
  <si>
    <t>Description</t>
  </si>
  <si>
    <t>Unit</t>
  </si>
  <si>
    <t>Contract qty</t>
  </si>
  <si>
    <t>Rate</t>
  </si>
  <si>
    <t>Contract amount</t>
  </si>
  <si>
    <t>Previously certified (percent)</t>
  </si>
  <si>
    <t>Claimed to date (percent)</t>
  </si>
  <si>
    <t>Claimed to date</t>
  </si>
  <si>
    <t>Previously certified</t>
  </si>
  <si>
    <t>This claim</t>
  </si>
  <si>
    <t>1.01</t>
  </si>
  <si>
    <t>Establishment and disestablishment of site facilities</t>
  </si>
  <si>
    <t>1.02</t>
  </si>
  <si>
    <t>Site management, supervision and quality assurance</t>
  </si>
  <si>
    <t>2.01</t>
  </si>
  <si>
    <t>Bulk earthworks excavation to cut</t>
  </si>
  <si>
    <t>m3</t>
  </si>
  <si>
    <t>2.02</t>
  </si>
  <si>
    <t>Cart surplus material to disposal site</t>
  </si>
  <si>
    <t>2.03</t>
  </si>
  <si>
    <t>Supply and place imported hardfill</t>
  </si>
  <si>
    <t>3.01</t>
  </si>
  <si>
    <t>Supply and lay 300 dia RCP class 4 incl. bedding</t>
  </si>
  <si>
    <t>m</t>
  </si>
  <si>
    <t>3.02</t>
  </si>
  <si>
    <t>Supply and lay 450 dia RCP class 4 incl. bedding</t>
  </si>
  <si>
    <t>3.04</t>
  </si>
  <si>
    <t>Standard precast manholes 1050 dia</t>
  </si>
  <si>
    <t>ea</t>
  </si>
  <si>
    <t>4.01</t>
  </si>
  <si>
    <t>Supply and lay 150 dia PE100 SDR17 incl. bedding</t>
  </si>
  <si>
    <t>5.02</t>
  </si>
  <si>
    <t>Basecourse AP40 compacted 150 thick</t>
  </si>
  <si>
    <t>m2</t>
  </si>
  <si>
    <t>Totals, the ten example rows</t>
  </si>
  <si>
    <t>Claimed to date (excl GST)</t>
  </si>
  <si>
    <t>Less previously certified</t>
  </si>
  <si>
    <t>This claim (excl GST)</t>
  </si>
  <si>
    <t>Retention held to date</t>
  </si>
  <si>
    <t>Retention previously held</t>
  </si>
  <si>
    <t>Retention this claim</t>
  </si>
  <si>
    <t>Net this claim (excl GST)</t>
  </si>
  <si>
    <t>GST</t>
  </si>
  <si>
    <t>Amount claimed (incl GST)</t>
  </si>
  <si>
    <t>Payment schedule due</t>
  </si>
  <si>
    <t>worked out by formula on the Clock sheet from the claim date in B12</t>
  </si>
  <si>
    <t>Built by Alexios Kavallaris, civil engineer, from the Gnosis sample contract. gnosis.ltd</t>
  </si>
  <si>
    <t>Payment schedule, NZS 3910:2023 and the Construction Contracts Act 2002</t>
  </si>
  <si>
    <t>The Engineer's side. Each line starts equal to the claim; change a certified figure and write the reason beside it. Retention and GST follow the Claim sheet's terms.</t>
  </si>
  <si>
    <t>Claim served</t>
  </si>
  <si>
    <t>Payment schedule due (from the Clock sheet)</t>
  </si>
  <si>
    <t>Reminder, two countable days before</t>
  </si>
  <si>
    <t>Certified to date</t>
  </si>
  <si>
    <t>Difference</t>
  </si>
  <si>
    <t>Reason where certified is less than claimed</t>
  </si>
  <si>
    <t>Totals</t>
  </si>
  <si>
    <t>Certified to date (excl GST)</t>
  </si>
  <si>
    <t>Certified this schedule (excl GST)</t>
  </si>
  <si>
    <t>Retention released (enter an amount when retention is released)</t>
  </si>
  <si>
    <t>Retention this schedule</t>
  </si>
  <si>
    <t>Amount certified (excl GST)</t>
  </si>
  <si>
    <t>Amount payable (incl GST)</t>
  </si>
  <si>
    <t>Clock</t>
  </si>
  <si>
    <t>NZS 3910:2023 cl 12.2.1, counted on the Clock sheet</t>
  </si>
  <si>
    <t>Reminder</t>
  </si>
  <si>
    <t>Clock: the date the payment schedule is due</t>
  </si>
  <si>
    <t>The claim date comes from the Claim sheet. Change it there and every date here moves. The table on the right holds the public holidays and the end of year window the count skips; add a row if your calendar differs.</t>
  </si>
  <si>
    <t>Public holidays and shutdown days (date-holidays 3.30.2, public type, 2025 to 2029, plus the end of year window the count skips)</t>
  </si>
  <si>
    <t>New Zealand</t>
  </si>
  <si>
    <t>Claim served date (from the Claim sheet)</t>
  </si>
  <si>
    <t>Rule</t>
  </si>
  <si>
    <t>Days</t>
  </si>
  <si>
    <t>Counted in</t>
  </si>
  <si>
    <t>Due date</t>
  </si>
  <si>
    <t>CCA 2002 s 22(b)(ii): Construction Contracts Act 2002 (NZ) s 22(b)(ii) (the Act)</t>
  </si>
  <si>
    <t>working days</t>
  </si>
  <si>
    <t>NZS 3910:2023 cl 12.2.1: NZS 3910:2023 cl 12.2.1 (the standard form; your contract may amend it)</t>
  </si>
  <si>
    <t>Schedule or certificate due (the earliest date governs)</t>
  </si>
  <si>
    <t>Reminder, two countable days before the due date</t>
  </si>
  <si>
    <t>Provisional schedule due (NZS 3910:2023 cl 12.2.2, 7 working days)</t>
  </si>
  <si>
    <t>How the days are counted</t>
  </si>
  <si>
    <t>New Zealand working days: weekends, New Zealand public holidays and 24 December to 5 January are not counted (CCA 2002 s 5; the NZS 3910 Working Day definition). The day of service is not counted; the deadline is the last working day of the period.</t>
  </si>
  <si>
    <t>The rule rows and the calendar are the ones the payment schedule date check on the site counts with. Your contract may set its own period; put it in the Days column.</t>
  </si>
  <si>
    <t>Where every example figure comes from</t>
  </si>
  <si>
    <t>Every figure in this workbook is read from the sample contract's own documents and seed. Nothing is typed from memory. A spaced hyphen in a source description is written as a comma.</t>
  </si>
  <si>
    <t>Cell</t>
  </si>
  <si>
    <t>What</t>
  </si>
  <si>
    <t>Source</t>
  </si>
  <si>
    <t>Claim!B4</t>
  </si>
  <si>
    <t>sandbox-seed.plan.ts, SANDBOX_CONTRACT_DTO (contractName, contractNro, principalCompanyName, contractorCompanyName, engineerCompanyName, generalConditionsContract)</t>
  </si>
  <si>
    <t>Claim!B5</t>
  </si>
  <si>
    <t>Claim!B6</t>
  </si>
  <si>
    <t>Claim!B7</t>
  </si>
  <si>
    <t>Claim!B8</t>
  </si>
  <si>
    <t>Claim!B9</t>
  </si>
  <si>
    <t>Claim!B10</t>
  </si>
  <si>
    <t>KRC_Schedule_of_Rates.xlsx row 10</t>
  </si>
  <si>
    <t>Claim!B11</t>
  </si>
  <si>
    <t>KRC_Payment_Claim_No2.xlsx, claim 2</t>
  </si>
  <si>
    <t>Claim!B12</t>
  </si>
  <si>
    <t>Claim date (the example)</t>
  </si>
  <si>
    <t>KRC_Payment_Claim_No2.xlsx row 12 (the claim date is the 25th of each month); the month is April 2026, the Australian sample's claim 2 month (BCE_Progress_Claim_No2.xlsx row 14), so both workbooks share one example date</t>
  </si>
  <si>
    <t>Claim!B14</t>
  </si>
  <si>
    <t>sandbox-seed.plan.ts, SANDBOX_CONTRACT_DTO gstRatePercent 15</t>
  </si>
  <si>
    <t>Claim!B15 to D16</t>
  </si>
  <si>
    <t>Retention</t>
  </si>
  <si>
    <t>sandbox-seed.plan.ts, SANDBOX_CONTRACT_DTO retentionUpToNumber 200000 at 10 percent, retentionBetweenNumber 1000000 at 5 percent, retentionOverPercentage 0</t>
  </si>
  <si>
    <t>Claim!A20 to E20</t>
  </si>
  <si>
    <t>Item 1.01: item, description, unit, quantity, rate</t>
  </si>
  <si>
    <t>KRC_Schedule_of_Rates.xlsx row 14, columns A to E (the contract amount in F is quantity times rate, the same as column F of the source)</t>
  </si>
  <si>
    <t>Claim!G20</t>
  </si>
  <si>
    <t>Item 1.01: previously certified percent</t>
  </si>
  <si>
    <t>KRC_Payment_Claim_No1.xlsx row 16, column G (percent complete to date on claim 1)</t>
  </si>
  <si>
    <t>Claim!H20</t>
  </si>
  <si>
    <t>Item 1.01: claimed to date percent</t>
  </si>
  <si>
    <t>KRC_Payment_Claim_No2.xlsx row 16, column G (percent complete to date on claim 2)</t>
  </si>
  <si>
    <t>Claim!A21 to E21</t>
  </si>
  <si>
    <t>Item 1.02: item, description, unit, quantity, rate</t>
  </si>
  <si>
    <t>KRC_Schedule_of_Rates.xlsx row 15, columns A to E (the contract amount in F is quantity times rate, the same as column F of the source)</t>
  </si>
  <si>
    <t>Claim!G21</t>
  </si>
  <si>
    <t>Item 1.02: previously certified percent</t>
  </si>
  <si>
    <t>KRC_Payment_Claim_No1.xlsx row 17, column G (percent complete to date on claim 1)</t>
  </si>
  <si>
    <t>Claim!H21</t>
  </si>
  <si>
    <t>Item 1.02: claimed to date percent</t>
  </si>
  <si>
    <t>KRC_Payment_Claim_No2.xlsx row 17, column G (percent complete to date on claim 2)</t>
  </si>
  <si>
    <t>Claim!A22 to E22</t>
  </si>
  <si>
    <t>Item 2.01: item, description, unit, quantity, rate</t>
  </si>
  <si>
    <t>KRC_Schedule_of_Rates.xlsx row 22, columns A to E (the contract amount in F is quantity times rate, the same as column F of the source)</t>
  </si>
  <si>
    <t>Claim!G22</t>
  </si>
  <si>
    <t>Item 2.01: previously certified percent</t>
  </si>
  <si>
    <t>KRC_Payment_Claim_No1.xlsx row 22, column G (percent complete to date on claim 1)</t>
  </si>
  <si>
    <t>Claim!H22</t>
  </si>
  <si>
    <t>Item 2.01: claimed to date percent</t>
  </si>
  <si>
    <t>KRC_Payment_Claim_No2.xlsx row 22, column G (percent complete to date on claim 2)</t>
  </si>
  <si>
    <t>Claim!A23 to E23</t>
  </si>
  <si>
    <t>Item 2.02: item, description, unit, quantity, rate</t>
  </si>
  <si>
    <t>KRC_Schedule_of_Rates.xlsx row 23, columns A to E (the contract amount in F is quantity times rate, the same as column F of the source)</t>
  </si>
  <si>
    <t>Claim!G23</t>
  </si>
  <si>
    <t>Item 2.02: previously certified percent</t>
  </si>
  <si>
    <t>KRC_Payment_Claim_No1.xlsx row 23, column G (percent complete to date on claim 1)</t>
  </si>
  <si>
    <t>Claim!H23</t>
  </si>
  <si>
    <t>Item 2.02: claimed to date percent</t>
  </si>
  <si>
    <t>KRC_Payment_Claim_No2.xlsx row 23, column G (percent complete to date on claim 2)</t>
  </si>
  <si>
    <t>Claim!A24 to E24</t>
  </si>
  <si>
    <t>Item 2.03: item, description, unit, quantity, rate</t>
  </si>
  <si>
    <t>KRC_Schedule_of_Rates.xlsx row 24, columns A to E (the contract amount in F is quantity times rate, the same as column F of the source)</t>
  </si>
  <si>
    <t>Claim!G24</t>
  </si>
  <si>
    <t>Item 2.03: previously certified percent</t>
  </si>
  <si>
    <t>KRC_Payment_Claim_No1.xlsx row 24, column G (percent complete to date on claim 1)</t>
  </si>
  <si>
    <t>Claim!H24</t>
  </si>
  <si>
    <t>Item 2.03: claimed to date percent</t>
  </si>
  <si>
    <t>KRC_Payment_Claim_No2.xlsx row 24, column G (percent complete to date on claim 2)</t>
  </si>
  <si>
    <t>Claim!A25 to E25</t>
  </si>
  <si>
    <t>Item 3.01: item, description, unit, quantity, rate</t>
  </si>
  <si>
    <t>KRC_Schedule_of_Rates.xlsx row 30, columns A to E (the contract amount in F is quantity times rate, the same as column F of the source)</t>
  </si>
  <si>
    <t>Claim!G25</t>
  </si>
  <si>
    <t>Item 3.01: previously certified percent</t>
  </si>
  <si>
    <t>KRC_Payment_Claim_No1.xlsx row 28, column G (percent complete to date on claim 1)</t>
  </si>
  <si>
    <t>Claim!H25</t>
  </si>
  <si>
    <t>Item 3.01: claimed to date percent</t>
  </si>
  <si>
    <t>KRC_Payment_Claim_No2.xlsx row 28, column G (percent complete to date on claim 2)</t>
  </si>
  <si>
    <t>Claim!A26 to E26</t>
  </si>
  <si>
    <t>Item 3.02: item, description, unit, quantity, rate</t>
  </si>
  <si>
    <t>KRC_Schedule_of_Rates.xlsx row 31, columns A to E (the contract amount in F is quantity times rate, the same as column F of the source)</t>
  </si>
  <si>
    <t>Claim!G26</t>
  </si>
  <si>
    <t>Item 3.02: previously certified percent</t>
  </si>
  <si>
    <t>KRC_Payment_Claim_No1.xlsx row 29, column G (percent complete to date on claim 1)</t>
  </si>
  <si>
    <t>Claim!H26</t>
  </si>
  <si>
    <t>Item 3.02: claimed to date percent</t>
  </si>
  <si>
    <t>KRC_Payment_Claim_No2.xlsx row 29, column G (percent complete to date on claim 2)</t>
  </si>
  <si>
    <t>Claim!A27 to E27</t>
  </si>
  <si>
    <t>Item 3.04: item, description, unit, quantity, rate</t>
  </si>
  <si>
    <t>KRC_Schedule_of_Rates.xlsx row 33, columns A to E (the contract amount in F is quantity times rate, the same as column F of the source)</t>
  </si>
  <si>
    <t>Claim!G27</t>
  </si>
  <si>
    <t>Item 3.04: previously certified percent</t>
  </si>
  <si>
    <t>KRC_Payment_Claim_No1.xlsx row 31, column G (percent complete to date on claim 1)</t>
  </si>
  <si>
    <t>Claim!H27</t>
  </si>
  <si>
    <t>Item 3.04: claimed to date percent</t>
  </si>
  <si>
    <t>KRC_Payment_Claim_No2.xlsx row 31, column G (percent complete to date on claim 2)</t>
  </si>
  <si>
    <t>Claim!A28 to E28</t>
  </si>
  <si>
    <t>Item 4.01: item, description, unit, quantity, rate</t>
  </si>
  <si>
    <t>KRC_Schedule_of_Rates.xlsx row 39, columns A to E (the contract amount in F is quantity times rate, the same as column F of the source)</t>
  </si>
  <si>
    <t>Claim!G28</t>
  </si>
  <si>
    <t>Item 4.01: previously certified percent</t>
  </si>
  <si>
    <t>KRC_Payment_Claim_No1.xlsx row 35, column G (percent complete to date on claim 1)</t>
  </si>
  <si>
    <t>Claim!H28</t>
  </si>
  <si>
    <t>Item 4.01: claimed to date percent</t>
  </si>
  <si>
    <t>KRC_Payment_Claim_No2.xlsx row 35, column G (percent complete to date on claim 2)</t>
  </si>
  <si>
    <t>Claim!A29 to E29</t>
  </si>
  <si>
    <t>Item 5.02: item, description, unit, quantity, rate</t>
  </si>
  <si>
    <t>KRC_Schedule_of_Rates.xlsx row 47, columns A to E (the contract amount in F is quantity times rate, the same as column F of the source)</t>
  </si>
  <si>
    <t>Claim!G29</t>
  </si>
  <si>
    <t>Item 5.02: previously certified percent</t>
  </si>
  <si>
    <t>KRC_Payment_Claim_No1.xlsx row 41, column G (percent complete to date on claim 1)</t>
  </si>
  <si>
    <t>Claim!H29</t>
  </si>
  <si>
    <t>Item 5.02: claimed to date percent</t>
  </si>
  <si>
    <t>KRC_Payment_Claim_No2.xlsx row 41, column G (percent complete to date on claim 2)</t>
  </si>
  <si>
    <t>Clock!A8 to D8</t>
  </si>
  <si>
    <t>CCA 2002 s 22(b)(ii), 20 working days</t>
  </si>
  <si>
    <t>the rulebook's statutory timeframe seed row NZ-CCA-S22-PAYMENT-SCHEDULE (Construction Contracts Act 2002 (NZ) s 22(b)(ii)), as the site's clock-math.mjs holds it</t>
  </si>
  <si>
    <t>Clock!A9 to D9</t>
  </si>
  <si>
    <t>NZS 3910:2023 cl 12.2.1, 12 working days</t>
  </si>
  <si>
    <t>the rulebook's statutory timeframe seed row NZS3910-2023-12-2-1-FINAL-SCHEDULE (NZS 3910:2023 cl 12.2.1), as the site's clock-math.mjs holds it</t>
  </si>
  <si>
    <t>Clock!B13</t>
  </si>
  <si>
    <t>Provisional schedule</t>
  </si>
  <si>
    <t>the rulebook's seed row NZS3910-2023-12-2-2-PROVISIONAL-SCHEDULE</t>
  </si>
  <si>
    <t>Clock!G4 onwards</t>
  </si>
  <si>
    <t>Public holidays and shutdown days</t>
  </si>
  <si>
    <t>the site's clock-holidays.json (date-holidays 3.30.2, public type, 2025 to 2029) plus every day of the end of year window the rulebook's calendar profile excludes: New Zealand 12/24 to 01/05 (month/day)</t>
  </si>
  <si>
    <t>Schedule!D10 to D19</t>
  </si>
  <si>
    <t>starts equal to the claimed figure on each line; the certifier changes it and writes the reason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</si>
</sst>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d d mmm yyyy"/>
    <numFmt numFmtId="165" formatCode="d mmm yyyy"/>
  </numFmts>
  <fonts count="6" x14ac:knownFonts="1">
    <font>
      <color theme="1"/>
      <family val="2"/>
      <scheme val="minor"/>
      <sz val="11"/>
      <name val="Calibri"/>
    </font>
    <font>
      <b/>
      <sz val="14"/>
    </font>
    <font>
      <b/>
    </font>
    <font>
      <color rgb="FF0B5394"/>
    </font>
    <font>
      <b/>
      <color rgb="FFFFFFFF"/>
    </font>
    <font>
      <i/>
      <color rgb="FF6B7280"/>
    </font>
  </fonts>
  <fills count="3">
    <fill>
      <patternFill patternType="none"/>
    </fill>
    <fill>
      <patternFill patternType="gray125"/>
    </fill>
    <fill>
      <patternFill patternType="solid">
        <fgColor rgb="FF016570"/>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vertical="top"/>
    </xf>
    <xf numFmtId="0" fontId="2" fillId="0" borderId="0" xfId="0" applyFont="1"/>
    <xf numFmtId="0" fontId="3" fillId="0" borderId="0" xfId="0" applyFont="1"/>
    <xf numFmtId="164" fontId="3" fillId="0" borderId="0" xfId="0" applyNumberFormat="1" applyFont="1"/>
    <xf numFmtId="164" fontId="0" fillId="0" borderId="0" xfId="0" applyNumberFormat="1"/>
    <xf numFmtId="9" fontId="3" fillId="0" borderId="0" xfId="0" applyNumberFormat="1" applyFont="1"/>
    <xf numFmtId="4" fontId="3" fillId="0" borderId="0" xfId="0" applyNumberFormat="1" applyFont="1"/>
    <xf numFmtId="0" fontId="4" fillId="2" borderId="0" xfId="0" applyFont="1" applyFill="1" applyAlignment="1">
      <alignment vertical="top" wrapText="1"/>
    </xf>
    <xf numFmtId="4" fontId="0" fillId="0" borderId="0" xfId="0" applyNumberFormat="1"/>
    <xf numFmtId="4" fontId="2" fillId="0" borderId="0" xfId="0" applyNumberFormat="1" applyFont="1"/>
    <xf numFmtId="164" fontId="2" fillId="0" borderId="0" xfId="0" applyNumberFormat="1" applyFont="1"/>
    <xf numFmtId="0" fontId="5" fillId="0" borderId="0" xfId="0" applyFont="1"/>
    <xf numFmtId="0" fontId="1" fillId="0" borderId="0" xfId="0" applyFont="1"/>
    <xf numFmtId="165" fontId="0" fillId="0" borderId="0" xfId="0" applyNumberFormat="1"/>
    <xf numFmtId="0" fontId="4" fillId="2" borderId="0" xfId="0" applyFont="1" applyFill="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3.xml"/><Relationship Id="rId6" Type="http://schemas.openxmlformats.org/officeDocument/2006/relationships/worksheet" Target="worksheets/sheet2.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workbookViewId="0"/>
  </sheetViews>
  <sheetFormatPr defaultRowHeight="15" outlineLevelRow="0" outlineLevelCol="0" x14ac:dyDescent="55"/>
  <cols>
    <col min="1" max="1" width="10" customWidth="1"/>
    <col min="2" max="2" width="52" customWidth="1"/>
    <col min="3" max="3" width="8" customWidth="1"/>
    <col min="4" max="4" width="13" customWidth="1"/>
    <col min="5" max="5" width="12" customWidth="1"/>
    <col min="6" max="6" width="16" customWidth="1"/>
    <col min="7" max="8" width="14" customWidth="1"/>
    <col min="9" max="11" width="16" customWidth="1"/>
  </cols>
  <sheetData>
    <row r="1" spans="1:1" x14ac:dyDescent="0.25">
      <c r="A1" s="1" t="s">
        <v>0</v>
      </c>
    </row>
    <row r="2" spans="1:1" x14ac:dyDescent="0.25">
      <c r="A2" t="s">
        <v>1</v>
      </c>
    </row>
    <row r="4" spans="1:2" x14ac:dyDescent="0.25">
      <c r="A4" s="2" t="s">
        <v>2</v>
      </c>
      <c r="B4" s="3" t="s">
        <v>3</v>
      </c>
    </row>
    <row r="5" spans="1:2" x14ac:dyDescent="0.25">
      <c r="A5" s="2" t="s">
        <v>4</v>
      </c>
      <c r="B5" s="3" t="s">
        <v>5</v>
      </c>
    </row>
    <row r="6" spans="1:2" x14ac:dyDescent="0.25">
      <c r="A6" s="2" t="s">
        <v>6</v>
      </c>
      <c r="B6" s="3" t="s">
        <v>7</v>
      </c>
    </row>
    <row r="7" spans="1:2" x14ac:dyDescent="0.25">
      <c r="A7" s="2" t="s">
        <v>8</v>
      </c>
      <c r="B7" s="3" t="s">
        <v>9</v>
      </c>
    </row>
    <row r="8" spans="1:2" x14ac:dyDescent="0.25">
      <c r="A8" s="2" t="s">
        <v>10</v>
      </c>
      <c r="B8" s="3" t="s">
        <v>11</v>
      </c>
    </row>
    <row r="9" spans="1:2" x14ac:dyDescent="0.25">
      <c r="A9" s="2" t="s">
        <v>12</v>
      </c>
      <c r="B9" s="3" t="s">
        <v>13</v>
      </c>
    </row>
    <row r="10" spans="1:2" x14ac:dyDescent="0.25">
      <c r="A10" s="2" t="s">
        <v>14</v>
      </c>
      <c r="B10" s="3" t="s">
        <v>15</v>
      </c>
    </row>
    <row r="11" spans="1:2" x14ac:dyDescent="0.25">
      <c r="A11" s="2" t="s">
        <v>16</v>
      </c>
      <c r="B11" s="3">
        <v>2</v>
      </c>
    </row>
    <row r="12" spans="1:2" x14ac:dyDescent="0.25">
      <c r="A12" s="2" t="s">
        <v>17</v>
      </c>
      <c r="B12" s="4">
        <v>46137</v>
      </c>
    </row>
    <row r="13" spans="1:2" x14ac:dyDescent="0.25">
      <c r="A13" s="2" t="s">
        <v>18</v>
      </c>
      <c r="B13" s="5">
        <f>B12</f>
        <v>46137</v>
      </c>
    </row>
    <row r="14" spans="1:2" x14ac:dyDescent="0.25">
      <c r="A14" s="2" t="s">
        <v>19</v>
      </c>
      <c r="B14" s="6">
        <v>0.15</v>
      </c>
    </row>
    <row r="15" spans="1:5" x14ac:dyDescent="0.25">
      <c r="A15" s="2" t="s">
        <v>20</v>
      </c>
      <c r="B15" s="6">
        <v>0.1</v>
      </c>
      <c r="C15" t="s">
        <v>21</v>
      </c>
      <c r="D15" s="7">
        <v>200000</v>
      </c>
      <c r="E15" t="s">
        <v>22</v>
      </c>
    </row>
    <row r="16" spans="1:4" x14ac:dyDescent="0.25">
      <c r="A16" s="2" t="s">
        <v>23</v>
      </c>
      <c r="B16" s="6">
        <v>0.05</v>
      </c>
      <c r="C16" t="s">
        <v>24</v>
      </c>
      <c r="D16" s="7">
        <v>1000000</v>
      </c>
    </row>
    <row r="19" spans="1:11" x14ac:dyDescent="0.25">
      <c r="A19" s="8" t="s">
        <v>25</v>
      </c>
      <c r="B19" s="8" t="s">
        <v>26</v>
      </c>
      <c r="C19" s="8" t="s">
        <v>27</v>
      </c>
      <c r="D19" s="8" t="s">
        <v>28</v>
      </c>
      <c r="E19" s="8" t="s">
        <v>29</v>
      </c>
      <c r="F19" s="8" t="s">
        <v>30</v>
      </c>
      <c r="G19" s="8" t="s">
        <v>31</v>
      </c>
      <c r="H19" s="8" t="s">
        <v>32</v>
      </c>
      <c r="I19" s="8" t="s">
        <v>33</v>
      </c>
      <c r="J19" s="8" t="s">
        <v>34</v>
      </c>
      <c r="K19" s="8" t="s">
        <v>35</v>
      </c>
    </row>
    <row r="20" spans="1:11" x14ac:dyDescent="0.25">
      <c r="A20" t="s">
        <v>36</v>
      </c>
      <c r="B20" t="s">
        <v>37</v>
      </c>
      <c r="C20" t="s">
        <v>25</v>
      </c>
      <c r="D20" s="3">
        <v>1</v>
      </c>
      <c r="E20" s="7">
        <v>236000</v>
      </c>
      <c r="F20" s="9">
        <f>D20*E20</f>
        <v>236000</v>
      </c>
      <c r="G20" s="6">
        <v>0.2</v>
      </c>
      <c r="H20" s="6">
        <v>0.35</v>
      </c>
      <c r="I20" s="9">
        <f>F20*H20</f>
        <v>82600</v>
      </c>
      <c r="J20" s="9">
        <f>F20*G20</f>
        <v>47200</v>
      </c>
      <c r="K20" s="9">
        <f>I20-J20</f>
        <v>35400</v>
      </c>
    </row>
    <row r="21" spans="1:11" x14ac:dyDescent="0.25">
      <c r="A21" t="s">
        <v>38</v>
      </c>
      <c r="B21" t="s">
        <v>39</v>
      </c>
      <c r="C21" t="s">
        <v>25</v>
      </c>
      <c r="D21" s="3">
        <v>1</v>
      </c>
      <c r="E21" s="7">
        <v>512000</v>
      </c>
      <c r="F21" s="9">
        <f>D21*E21</f>
        <v>512000</v>
      </c>
      <c r="G21" s="6">
        <v>0.2</v>
      </c>
      <c r="H21" s="6">
        <v>0.35</v>
      </c>
      <c r="I21" s="9">
        <f>F21*H21</f>
        <v>179200</v>
      </c>
      <c r="J21" s="9">
        <f>F21*G21</f>
        <v>102400</v>
      </c>
      <c r="K21" s="9">
        <f>I21-J21</f>
        <v>76800</v>
      </c>
    </row>
    <row r="22" spans="1:11" x14ac:dyDescent="0.25">
      <c r="A22" t="s">
        <v>40</v>
      </c>
      <c r="B22" t="s">
        <v>41</v>
      </c>
      <c r="C22" t="s">
        <v>42</v>
      </c>
      <c r="D22" s="3">
        <v>31000</v>
      </c>
      <c r="E22" s="7">
        <v>17.8</v>
      </c>
      <c r="F22" s="9">
        <f>D22*E22</f>
        <v>551800</v>
      </c>
      <c r="G22" s="6">
        <v>0.15</v>
      </c>
      <c r="H22" s="6">
        <v>0.55</v>
      </c>
      <c r="I22" s="9">
        <f>F22*H22</f>
        <v>303490</v>
      </c>
      <c r="J22" s="9">
        <f>F22*G22</f>
        <v>82770</v>
      </c>
      <c r="K22" s="9">
        <f>I22-J22</f>
        <v>220720</v>
      </c>
    </row>
    <row r="23" spans="1:11" x14ac:dyDescent="0.25">
      <c r="A23" t="s">
        <v>43</v>
      </c>
      <c r="B23" t="s">
        <v>44</v>
      </c>
      <c r="C23" t="s">
        <v>42</v>
      </c>
      <c r="D23" s="3">
        <v>11500</v>
      </c>
      <c r="E23" s="7">
        <v>13.4</v>
      </c>
      <c r="F23" s="9">
        <f>D23*E23</f>
        <v>154100</v>
      </c>
      <c r="G23" s="6">
        <v>0.15</v>
      </c>
      <c r="H23" s="6">
        <v>0.55</v>
      </c>
      <c r="I23" s="9">
        <f>F23*H23</f>
        <v>84755</v>
      </c>
      <c r="J23" s="9">
        <f>F23*G23</f>
        <v>23115</v>
      </c>
      <c r="K23" s="9">
        <f>I23-J23</f>
        <v>61640</v>
      </c>
    </row>
    <row r="24" spans="1:11" x14ac:dyDescent="0.25">
      <c r="A24" t="s">
        <v>45</v>
      </c>
      <c r="B24" t="s">
        <v>46</v>
      </c>
      <c r="C24" t="s">
        <v>42</v>
      </c>
      <c r="D24" s="3">
        <v>4200</v>
      </c>
      <c r="E24" s="7">
        <v>64</v>
      </c>
      <c r="F24" s="9">
        <f>D24*E24</f>
        <v>268800</v>
      </c>
      <c r="G24" s="6">
        <v>0.15</v>
      </c>
      <c r="H24" s="6">
        <v>0.55</v>
      </c>
      <c r="I24" s="9">
        <f>F24*H24</f>
        <v>147840</v>
      </c>
      <c r="J24" s="9">
        <f>F24*G24</f>
        <v>40320</v>
      </c>
      <c r="K24" s="9">
        <f>I24-J24</f>
        <v>107520</v>
      </c>
    </row>
    <row r="25" spans="1:11" x14ac:dyDescent="0.25">
      <c r="A25" t="s">
        <v>47</v>
      </c>
      <c r="B25" t="s">
        <v>48</v>
      </c>
      <c r="C25" t="s">
        <v>49</v>
      </c>
      <c r="D25" s="3">
        <v>640</v>
      </c>
      <c r="E25" s="7">
        <v>385</v>
      </c>
      <c r="F25" s="9">
        <f>D25*E25</f>
        <v>246400</v>
      </c>
      <c r="G25" s="6">
        <v>0.05</v>
      </c>
      <c r="H25" s="6">
        <v>0.3</v>
      </c>
      <c r="I25" s="9">
        <f>F25*H25</f>
        <v>73920</v>
      </c>
      <c r="J25" s="9">
        <f>F25*G25</f>
        <v>12320</v>
      </c>
      <c r="K25" s="9">
        <f>I25-J25</f>
        <v>61600</v>
      </c>
    </row>
    <row r="26" spans="1:11" x14ac:dyDescent="0.25">
      <c r="A26" t="s">
        <v>50</v>
      </c>
      <c r="B26" t="s">
        <v>51</v>
      </c>
      <c r="C26" t="s">
        <v>49</v>
      </c>
      <c r="D26" s="3">
        <v>410</v>
      </c>
      <c r="E26" s="7">
        <v>495</v>
      </c>
      <c r="F26" s="9">
        <f>D26*E26</f>
        <v>202950</v>
      </c>
      <c r="G26" s="6">
        <v>0.05</v>
      </c>
      <c r="H26" s="6">
        <v>0.3</v>
      </c>
      <c r="I26" s="9">
        <f>F26*H26</f>
        <v>60885</v>
      </c>
      <c r="J26" s="9">
        <f>F26*G26</f>
        <v>10147.5</v>
      </c>
      <c r="K26" s="9">
        <f>I26-J26</f>
        <v>50737.5</v>
      </c>
    </row>
    <row r="27" spans="1:11" x14ac:dyDescent="0.25">
      <c r="A27" t="s">
        <v>52</v>
      </c>
      <c r="B27" t="s">
        <v>53</v>
      </c>
      <c r="C27" t="s">
        <v>54</v>
      </c>
      <c r="D27" s="3">
        <v>26</v>
      </c>
      <c r="E27" s="7">
        <v>6400</v>
      </c>
      <c r="F27" s="9">
        <f>D27*E27</f>
        <v>166400</v>
      </c>
      <c r="G27" s="6">
        <v>0.05</v>
      </c>
      <c r="H27" s="6">
        <v>0.3</v>
      </c>
      <c r="I27" s="9">
        <f>F27*H27</f>
        <v>49920</v>
      </c>
      <c r="J27" s="9">
        <f>F27*G27</f>
        <v>8320</v>
      </c>
      <c r="K27" s="9">
        <f>I27-J27</f>
        <v>41600</v>
      </c>
    </row>
    <row r="28" spans="1:11" x14ac:dyDescent="0.25">
      <c r="A28" t="s">
        <v>55</v>
      </c>
      <c r="B28" t="s">
        <v>56</v>
      </c>
      <c r="C28" t="s">
        <v>49</v>
      </c>
      <c r="D28" s="3">
        <v>780</v>
      </c>
      <c r="E28" s="7">
        <v>265</v>
      </c>
      <c r="F28" s="9">
        <f>D28*E28</f>
        <v>206700</v>
      </c>
      <c r="G28" s="6">
        <v>0</v>
      </c>
      <c r="H28" s="6">
        <v>0.15</v>
      </c>
      <c r="I28" s="9">
        <f>F28*H28</f>
        <v>31005</v>
      </c>
      <c r="J28" s="9">
        <f>F28*G28</f>
        <v>0</v>
      </c>
      <c r="K28" s="9">
        <f>I28-J28</f>
        <v>31005</v>
      </c>
    </row>
    <row r="29" spans="1:11" x14ac:dyDescent="0.25">
      <c r="A29" t="s">
        <v>57</v>
      </c>
      <c r="B29" t="s">
        <v>58</v>
      </c>
      <c r="C29" t="s">
        <v>59</v>
      </c>
      <c r="D29" s="3">
        <v>18400</v>
      </c>
      <c r="E29" s="7">
        <v>21.5</v>
      </c>
      <c r="F29" s="9">
        <f>D29*E29</f>
        <v>395600</v>
      </c>
      <c r="G29" s="6">
        <v>0</v>
      </c>
      <c r="H29" s="6">
        <v>0.05</v>
      </c>
      <c r="I29" s="9">
        <f>F29*H29</f>
        <v>19780</v>
      </c>
      <c r="J29" s="9">
        <f>F29*G29</f>
        <v>0</v>
      </c>
      <c r="K29" s="9">
        <f>I29-J29</f>
        <v>19780</v>
      </c>
    </row>
    <row r="30" spans="2:11" x14ac:dyDescent="0.25">
      <c r="B30" s="2" t="s">
        <v>60</v>
      </c>
      <c r="F30" s="10">
        <f>SUM(F20:F29)</f>
        <v>2940750</v>
      </c>
      <c r="I30" s="10">
        <f>SUM(I20:I29)</f>
        <v>1033395</v>
      </c>
      <c r="J30" s="10">
        <f>SUM(J20:J29)</f>
        <v>326592.5</v>
      </c>
      <c r="K30" s="10">
        <f>SUM(K20:K29)</f>
        <v>706802.5</v>
      </c>
    </row>
    <row r="32" spans="1:2" x14ac:dyDescent="0.25">
      <c r="A32" s="2" t="s">
        <v>61</v>
      </c>
      <c r="B32" s="9">
        <f>I30</f>
        <v>1033395</v>
      </c>
    </row>
    <row r="33" spans="1:2" x14ac:dyDescent="0.25">
      <c r="A33" s="2" t="s">
        <v>62</v>
      </c>
      <c r="B33" s="9">
        <f>J30</f>
        <v>326592.5</v>
      </c>
    </row>
    <row r="34" spans="1:2" x14ac:dyDescent="0.25">
      <c r="A34" s="2" t="s">
        <v>63</v>
      </c>
      <c r="B34" s="9">
        <f>B32-B33</f>
        <v>706802.5</v>
      </c>
    </row>
    <row r="35" spans="1:2" x14ac:dyDescent="0.25">
      <c r="A35" s="2" t="s">
        <v>64</v>
      </c>
      <c r="B35" s="9">
        <f>MIN(B32,Claim!$D$15)*Claim!$B$15+MAX(0,MIN(B32,Claim!$D$16)-Claim!$D$15)*Claim!$B$16</f>
        <v>60000</v>
      </c>
    </row>
    <row r="36" spans="1:2" x14ac:dyDescent="0.25">
      <c r="A36" s="2" t="s">
        <v>65</v>
      </c>
      <c r="B36" s="9">
        <f>MIN(B33,Claim!$D$15)*Claim!$B$15+MAX(0,MIN(B33,Claim!$D$16)-Claim!$D$15)*Claim!$B$16</f>
        <v>26329.63</v>
      </c>
    </row>
    <row r="37" spans="1:2" x14ac:dyDescent="0.25">
      <c r="A37" s="2" t="s">
        <v>66</v>
      </c>
      <c r="B37" s="9">
        <f>B35-B36</f>
        <v>33670.38</v>
      </c>
    </row>
    <row r="38" spans="1:2" x14ac:dyDescent="0.25">
      <c r="A38" s="2" t="s">
        <v>67</v>
      </c>
      <c r="B38" s="9">
        <f>B34-B37</f>
        <v>673132.13</v>
      </c>
    </row>
    <row r="39" spans="1:2" x14ac:dyDescent="0.25">
      <c r="A39" s="2" t="s">
        <v>68</v>
      </c>
      <c r="B39" s="9">
        <f>B38*B14</f>
        <v>100969.82</v>
      </c>
    </row>
    <row r="40" spans="1:2" x14ac:dyDescent="0.25">
      <c r="A40" s="2" t="s">
        <v>69</v>
      </c>
      <c r="B40" s="10">
        <f>B38+B39</f>
        <v>774101.94</v>
      </c>
    </row>
    <row r="42" spans="1:3" x14ac:dyDescent="0.25">
      <c r="A42" s="2" t="s">
        <v>70</v>
      </c>
      <c r="B42" s="11">
        <f>Clock!B11</f>
        <v>46155</v>
      </c>
      <c r="C42" t="s">
        <v>71</v>
      </c>
    </row>
    <row r="44" spans="1:1" x14ac:dyDescent="0.25">
      <c r="A44" s="12" t="s">
        <v>72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2"/>
  <sheetFormatPr defaultRowHeight="15" outlineLevelRow="0" outlineLevelCol="0" x14ac:dyDescent="55"/>
  <cols>
    <col min="1" max="1" width="58" customWidth="1"/>
    <col min="2" max="2" width="10" customWidth="1"/>
    <col min="3" max="3" width="16" customWidth="1"/>
    <col min="4" max="4" width="20" customWidth="1"/>
    <col min="5" max="6" width="4" customWidth="1"/>
    <col min="7" max="8" width="18" customWidth="1"/>
  </cols>
  <sheetData>
    <row r="1" spans="1:1" x14ac:dyDescent="0.25">
      <c r="A1" s="13" t="s">
        <v>91</v>
      </c>
    </row>
    <row r="2" spans="1:7" x14ac:dyDescent="0.25">
      <c r="A2" t="s">
        <v>92</v>
      </c>
      <c r="G2" s="2" t="s">
        <v>93</v>
      </c>
    </row>
    <row r="3" spans="7:7" x14ac:dyDescent="0.25">
      <c r="G3" s="2" t="s">
        <v>94</v>
      </c>
    </row>
    <row r="4" spans="1:7" x14ac:dyDescent="0.25">
      <c r="A4" s="2" t="s">
        <v>95</v>
      </c>
      <c r="B4" s="5">
        <f>Claim!B12</f>
        <v>46137</v>
      </c>
      <c r="G4" s="14">
        <v>45658</v>
      </c>
    </row>
    <row r="5" spans="7:7" x14ac:dyDescent="0.25">
      <c r="G5" s="14">
        <v>45659</v>
      </c>
    </row>
    <row r="6" spans="7:7" x14ac:dyDescent="0.25">
      <c r="G6" s="14">
        <v>45694</v>
      </c>
    </row>
    <row r="7" spans="1:7" x14ac:dyDescent="0.25">
      <c r="A7" s="15" t="s">
        <v>96</v>
      </c>
      <c r="B7" s="15" t="s">
        <v>97</v>
      </c>
      <c r="C7" s="15" t="s">
        <v>98</v>
      </c>
      <c r="D7" s="15" t="s">
        <v>99</v>
      </c>
      <c r="G7" s="14">
        <v>45765</v>
      </c>
    </row>
    <row r="8" spans="1:7" x14ac:dyDescent="0.25">
      <c r="A8" t="s">
        <v>100</v>
      </c>
      <c r="B8" s="3">
        <v>20</v>
      </c>
      <c r="C8" t="s">
        <v>101</v>
      </c>
      <c r="D8" s="5">
        <f>WORKDAY.INTL($B$4,B8,1,$G$4:$G$220)</f>
        <v>46167</v>
      </c>
      <c r="G8" s="14">
        <v>45768</v>
      </c>
    </row>
    <row r="9" spans="1:7" x14ac:dyDescent="0.25">
      <c r="A9" t="s">
        <v>102</v>
      </c>
      <c r="B9" s="3">
        <v>12</v>
      </c>
      <c r="C9" t="s">
        <v>101</v>
      </c>
      <c r="D9" s="5">
        <f>WORKDAY.INTL($B$4,B9,1,$G$4:$G$220)</f>
        <v>46155</v>
      </c>
      <c r="G9" s="14">
        <v>45772</v>
      </c>
    </row>
    <row r="10" spans="7:7" x14ac:dyDescent="0.25">
      <c r="G10" s="14">
        <v>45810</v>
      </c>
    </row>
    <row r="11" spans="1:7" x14ac:dyDescent="0.25">
      <c r="A11" s="2" t="s">
        <v>103</v>
      </c>
      <c r="B11" s="11">
        <f>MIN(D8:D9)</f>
        <v>46155</v>
      </c>
      <c r="G11" s="14">
        <v>45828</v>
      </c>
    </row>
    <row r="12" spans="1:7" x14ac:dyDescent="0.25">
      <c r="A12" s="2" t="s">
        <v>104</v>
      </c>
      <c r="B12" s="5">
        <f>WORKDAY.INTL(B11,-2,1,$G$4:$G$220)</f>
        <v>46153</v>
      </c>
      <c r="G12" s="14">
        <v>45957</v>
      </c>
    </row>
    <row r="13" spans="1:7" x14ac:dyDescent="0.25">
      <c r="A13" s="2" t="s">
        <v>105</v>
      </c>
      <c r="B13" s="5">
        <f>WORKDAY.INTL($B$4,7,1,$G$4:$G$220)</f>
        <v>46148</v>
      </c>
      <c r="G13" s="14">
        <v>46015</v>
      </c>
    </row>
    <row r="14" spans="7:7" x14ac:dyDescent="0.25">
      <c r="G14" s="14">
        <v>46016</v>
      </c>
    </row>
    <row r="15" spans="1:7" x14ac:dyDescent="0.25">
      <c r="A15" s="2" t="s">
        <v>106</v>
      </c>
      <c r="G15" s="14">
        <v>46017</v>
      </c>
    </row>
    <row r="16" spans="1:7" x14ac:dyDescent="0.25">
      <c r="A16" s="16" t="s">
        <v>107</v>
      </c>
      <c r="G16" s="14">
        <v>46018</v>
      </c>
    </row>
    <row r="17" spans="1:7" x14ac:dyDescent="0.25">
      <c r="A17" t="s">
        <v>108</v>
      </c>
      <c r="G17" s="14">
        <v>46019</v>
      </c>
    </row>
    <row r="18" spans="7:7" x14ac:dyDescent="0.25">
      <c r="G18" s="14">
        <v>46020</v>
      </c>
    </row>
    <row r="19" spans="7:7" x14ac:dyDescent="0.25">
      <c r="G19" s="14">
        <v>46021</v>
      </c>
    </row>
    <row r="20" spans="7:7" x14ac:dyDescent="0.25">
      <c r="G20" s="14">
        <v>46022</v>
      </c>
    </row>
    <row r="21" spans="7:7" x14ac:dyDescent="0.25">
      <c r="G21" s="14">
        <v>46023</v>
      </c>
    </row>
    <row r="22" spans="7:7" x14ac:dyDescent="0.25">
      <c r="G22" s="14">
        <v>46024</v>
      </c>
    </row>
    <row r="23" spans="7:7" x14ac:dyDescent="0.25">
      <c r="G23" s="14">
        <v>46025</v>
      </c>
    </row>
    <row r="24" spans="7:7" x14ac:dyDescent="0.25">
      <c r="G24" s="14">
        <v>46026</v>
      </c>
    </row>
    <row r="25" spans="7:7" x14ac:dyDescent="0.25">
      <c r="G25" s="14">
        <v>46027</v>
      </c>
    </row>
    <row r="26" spans="7:7" x14ac:dyDescent="0.25">
      <c r="G26" s="14">
        <v>46059</v>
      </c>
    </row>
    <row r="27" spans="7:7" x14ac:dyDescent="0.25">
      <c r="G27" s="14">
        <v>46115</v>
      </c>
    </row>
    <row r="28" spans="7:7" x14ac:dyDescent="0.25">
      <c r="G28" s="14">
        <v>46118</v>
      </c>
    </row>
    <row r="29" spans="7:7" x14ac:dyDescent="0.25">
      <c r="G29" s="14">
        <v>46137</v>
      </c>
    </row>
    <row r="30" spans="7:7" x14ac:dyDescent="0.25">
      <c r="G30" s="14">
        <v>46139</v>
      </c>
    </row>
    <row r="31" spans="7:7" x14ac:dyDescent="0.25">
      <c r="G31" s="14">
        <v>46174</v>
      </c>
    </row>
    <row r="32" spans="7:7" x14ac:dyDescent="0.25">
      <c r="G32" s="14">
        <v>46213</v>
      </c>
    </row>
    <row r="33" spans="7:7" x14ac:dyDescent="0.25">
      <c r="G33" s="14">
        <v>46321</v>
      </c>
    </row>
    <row r="34" spans="7:7" x14ac:dyDescent="0.25">
      <c r="G34" s="14">
        <v>46380</v>
      </c>
    </row>
    <row r="35" spans="7:7" x14ac:dyDescent="0.25">
      <c r="G35" s="14">
        <v>46381</v>
      </c>
    </row>
    <row r="36" spans="7:7" x14ac:dyDescent="0.25">
      <c r="G36" s="14">
        <v>46382</v>
      </c>
    </row>
    <row r="37" spans="7:7" x14ac:dyDescent="0.25">
      <c r="G37" s="14">
        <v>46383</v>
      </c>
    </row>
    <row r="38" spans="7:7" x14ac:dyDescent="0.25">
      <c r="G38" s="14">
        <v>46384</v>
      </c>
    </row>
    <row r="39" spans="7:7" x14ac:dyDescent="0.25">
      <c r="G39" s="14">
        <v>46385</v>
      </c>
    </row>
    <row r="40" spans="7:7" x14ac:dyDescent="0.25">
      <c r="G40" s="14">
        <v>46386</v>
      </c>
    </row>
    <row r="41" spans="7:7" x14ac:dyDescent="0.25">
      <c r="G41" s="14">
        <v>46387</v>
      </c>
    </row>
    <row r="42" spans="7:7" x14ac:dyDescent="0.25">
      <c r="G42" s="14">
        <v>46388</v>
      </c>
    </row>
    <row r="43" spans="7:7" x14ac:dyDescent="0.25">
      <c r="G43" s="14">
        <v>46389</v>
      </c>
    </row>
    <row r="44" spans="7:7" x14ac:dyDescent="0.25">
      <c r="G44" s="14">
        <v>46390</v>
      </c>
    </row>
    <row r="45" spans="7:7" x14ac:dyDescent="0.25">
      <c r="G45" s="14">
        <v>46391</v>
      </c>
    </row>
    <row r="46" spans="7:7" x14ac:dyDescent="0.25">
      <c r="G46" s="14">
        <v>46392</v>
      </c>
    </row>
    <row r="47" spans="7:7" x14ac:dyDescent="0.25">
      <c r="G47" s="14">
        <v>46424</v>
      </c>
    </row>
    <row r="48" spans="7:7" x14ac:dyDescent="0.25">
      <c r="G48" s="14">
        <v>46426</v>
      </c>
    </row>
    <row r="49" spans="7:7" x14ac:dyDescent="0.25">
      <c r="G49" s="14">
        <v>46472</v>
      </c>
    </row>
    <row r="50" spans="7:7" x14ac:dyDescent="0.25">
      <c r="G50" s="14">
        <v>46475</v>
      </c>
    </row>
    <row r="51" spans="7:7" x14ac:dyDescent="0.25">
      <c r="G51" s="14">
        <v>46502</v>
      </c>
    </row>
    <row r="52" spans="7:7" x14ac:dyDescent="0.25">
      <c r="G52" s="14">
        <v>46503</v>
      </c>
    </row>
    <row r="53" spans="7:7" x14ac:dyDescent="0.25">
      <c r="G53" s="14">
        <v>46545</v>
      </c>
    </row>
    <row r="54" spans="7:7" x14ac:dyDescent="0.25">
      <c r="G54" s="14">
        <v>46563</v>
      </c>
    </row>
    <row r="55" spans="7:7" x14ac:dyDescent="0.25">
      <c r="G55" s="14">
        <v>46685</v>
      </c>
    </row>
    <row r="56" spans="7:7" x14ac:dyDescent="0.25">
      <c r="G56" s="14">
        <v>46745</v>
      </c>
    </row>
    <row r="57" spans="7:7" x14ac:dyDescent="0.25">
      <c r="G57" s="14">
        <v>46746</v>
      </c>
    </row>
    <row r="58" spans="7:7" x14ac:dyDescent="0.25">
      <c r="G58" s="14">
        <v>46747</v>
      </c>
    </row>
    <row r="59" spans="7:7" x14ac:dyDescent="0.25">
      <c r="G59" s="14">
        <v>46748</v>
      </c>
    </row>
    <row r="60" spans="7:7" x14ac:dyDescent="0.25">
      <c r="G60" s="14">
        <v>46749</v>
      </c>
    </row>
    <row r="61" spans="7:7" x14ac:dyDescent="0.25">
      <c r="G61" s="14">
        <v>46750</v>
      </c>
    </row>
    <row r="62" spans="7:7" x14ac:dyDescent="0.25">
      <c r="G62" s="14">
        <v>46751</v>
      </c>
    </row>
    <row r="63" spans="7:7" x14ac:dyDescent="0.25">
      <c r="G63" s="14">
        <v>46752</v>
      </c>
    </row>
    <row r="64" spans="7:7" x14ac:dyDescent="0.25">
      <c r="G64" s="14">
        <v>46753</v>
      </c>
    </row>
    <row r="65" spans="7:7" x14ac:dyDescent="0.25">
      <c r="G65" s="14">
        <v>46754</v>
      </c>
    </row>
    <row r="66" spans="7:7" x14ac:dyDescent="0.25">
      <c r="G66" s="14">
        <v>46755</v>
      </c>
    </row>
    <row r="67" spans="7:7" x14ac:dyDescent="0.25">
      <c r="G67" s="14">
        <v>46756</v>
      </c>
    </row>
    <row r="68" spans="7:7" x14ac:dyDescent="0.25">
      <c r="G68" s="14">
        <v>46757</v>
      </c>
    </row>
    <row r="69" spans="7:7" x14ac:dyDescent="0.25">
      <c r="G69" s="14">
        <v>46789</v>
      </c>
    </row>
    <row r="70" spans="7:7" x14ac:dyDescent="0.25">
      <c r="G70" s="14">
        <v>46790</v>
      </c>
    </row>
    <row r="71" spans="7:7" x14ac:dyDescent="0.25">
      <c r="G71" s="14">
        <v>46857</v>
      </c>
    </row>
    <row r="72" spans="7:7" x14ac:dyDescent="0.25">
      <c r="G72" s="14">
        <v>46860</v>
      </c>
    </row>
    <row r="73" spans="7:7" x14ac:dyDescent="0.25">
      <c r="G73" s="14">
        <v>46868</v>
      </c>
    </row>
    <row r="74" spans="7:7" x14ac:dyDescent="0.25">
      <c r="G74" s="14">
        <v>46909</v>
      </c>
    </row>
    <row r="75" spans="7:7" x14ac:dyDescent="0.25">
      <c r="G75" s="14">
        <v>46948</v>
      </c>
    </row>
    <row r="76" spans="7:7" x14ac:dyDescent="0.25">
      <c r="G76" s="14">
        <v>47049</v>
      </c>
    </row>
    <row r="77" spans="7:7" x14ac:dyDescent="0.25">
      <c r="G77" s="14">
        <v>47111</v>
      </c>
    </row>
    <row r="78" spans="7:7" x14ac:dyDescent="0.25">
      <c r="G78" s="14">
        <v>47112</v>
      </c>
    </row>
    <row r="79" spans="7:7" x14ac:dyDescent="0.25">
      <c r="G79" s="14">
        <v>47113</v>
      </c>
    </row>
    <row r="80" spans="7:7" x14ac:dyDescent="0.25">
      <c r="G80" s="14">
        <v>47114</v>
      </c>
    </row>
    <row r="81" spans="7:7" x14ac:dyDescent="0.25">
      <c r="G81" s="14">
        <v>47115</v>
      </c>
    </row>
    <row r="82" spans="7:7" x14ac:dyDescent="0.25">
      <c r="G82" s="14">
        <v>47116</v>
      </c>
    </row>
    <row r="83" spans="7:7" x14ac:dyDescent="0.25">
      <c r="G83" s="14">
        <v>47117</v>
      </c>
    </row>
    <row r="84" spans="7:7" x14ac:dyDescent="0.25">
      <c r="G84" s="14">
        <v>47118</v>
      </c>
    </row>
    <row r="85" spans="7:7" x14ac:dyDescent="0.25">
      <c r="G85" s="14">
        <v>47119</v>
      </c>
    </row>
    <row r="86" spans="7:7" x14ac:dyDescent="0.25">
      <c r="G86" s="14">
        <v>47120</v>
      </c>
    </row>
    <row r="87" spans="7:7" x14ac:dyDescent="0.25">
      <c r="G87" s="14">
        <v>47121</v>
      </c>
    </row>
    <row r="88" spans="7:7" x14ac:dyDescent="0.25">
      <c r="G88" s="14">
        <v>47122</v>
      </c>
    </row>
    <row r="89" spans="7:7" x14ac:dyDescent="0.25">
      <c r="G89" s="14">
        <v>47123</v>
      </c>
    </row>
    <row r="90" spans="7:7" x14ac:dyDescent="0.25">
      <c r="G90" s="14">
        <v>47155</v>
      </c>
    </row>
    <row r="91" spans="7:7" x14ac:dyDescent="0.25">
      <c r="G91" s="14">
        <v>47207</v>
      </c>
    </row>
    <row r="92" spans="7:7" x14ac:dyDescent="0.25">
      <c r="G92" s="14">
        <v>47210</v>
      </c>
    </row>
    <row r="93" spans="7:7" x14ac:dyDescent="0.25">
      <c r="G93" s="14">
        <v>47233</v>
      </c>
    </row>
    <row r="94" spans="7:7" x14ac:dyDescent="0.25">
      <c r="G94" s="14">
        <v>47273</v>
      </c>
    </row>
    <row r="95" spans="7:7" x14ac:dyDescent="0.25">
      <c r="G95" s="14">
        <v>47305</v>
      </c>
    </row>
    <row r="96" spans="7:7" x14ac:dyDescent="0.25">
      <c r="G96" s="14">
        <v>47413</v>
      </c>
    </row>
    <row r="97" spans="7:7" x14ac:dyDescent="0.25">
      <c r="G97" s="14">
        <v>47476</v>
      </c>
    </row>
    <row r="98" spans="7:7" x14ac:dyDescent="0.25">
      <c r="G98" s="14">
        <v>47477</v>
      </c>
    </row>
    <row r="99" spans="7:7" x14ac:dyDescent="0.25">
      <c r="G99" s="14">
        <v>47478</v>
      </c>
    </row>
    <row r="100" spans="7:7" x14ac:dyDescent="0.25">
      <c r="G100" s="14">
        <v>47479</v>
      </c>
    </row>
    <row r="101" spans="7:7" x14ac:dyDescent="0.25">
      <c r="G101" s="14">
        <v>47480</v>
      </c>
    </row>
    <row r="102" spans="7:7" x14ac:dyDescent="0.25">
      <c r="G102" s="14">
        <v>47481</v>
      </c>
    </row>
    <row r="103" spans="7:7" x14ac:dyDescent="0.25">
      <c r="G103" s="14">
        <v>47482</v>
      </c>
    </row>
    <row r="104" spans="7:7" x14ac:dyDescent="0.25">
      <c r="G104" s="14">
        <v>47483</v>
      </c>
    </row>
    <row r="105" spans="7:7" x14ac:dyDescent="0.25">
      <c r="G105" s="14">
        <v>47484</v>
      </c>
    </row>
    <row r="106" spans="7:7" x14ac:dyDescent="0.25">
      <c r="G106" s="14">
        <v>47485</v>
      </c>
    </row>
    <row r="107" spans="7:7" x14ac:dyDescent="0.25">
      <c r="G107" s="14">
        <v>47486</v>
      </c>
    </row>
    <row r="108" spans="7:7" x14ac:dyDescent="0.25">
      <c r="G108" s="14">
        <v>47487</v>
      </c>
    </row>
    <row r="109" spans="7:7" x14ac:dyDescent="0.25">
      <c r="G109" s="14">
        <v>47488</v>
      </c>
    </row>
    <row r="112" spans="1:1" x14ac:dyDescent="0.25">
      <c r="A112" s="12" t="s">
        <v>72</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FormatPr defaultRowHeight="15" outlineLevelRow="0" outlineLevelCol="0" x14ac:dyDescent="55"/>
  <cols>
    <col min="1" max="1" width="10" customWidth="1"/>
    <col min="2" max="2" width="52" customWidth="1"/>
    <col min="3" max="4" width="16" customWidth="1"/>
    <col min="5" max="5" width="14" customWidth="1"/>
    <col min="6" max="6" width="44" customWidth="1"/>
  </cols>
  <sheetData>
    <row r="1" spans="1:1" x14ac:dyDescent="0.25">
      <c r="A1" s="13" t="s">
        <v>73</v>
      </c>
    </row>
    <row r="2" spans="1:1" x14ac:dyDescent="0.25">
      <c r="A2" t="s">
        <v>74</v>
      </c>
    </row>
    <row r="4" spans="1:2" x14ac:dyDescent="0.25">
      <c r="A4" s="2" t="s">
        <v>16</v>
      </c>
      <c r="B4">
        <f>Claim!B11</f>
        <v>2</v>
      </c>
    </row>
    <row r="5" spans="1:2" x14ac:dyDescent="0.25">
      <c r="A5" s="2" t="s">
        <v>75</v>
      </c>
      <c r="B5" s="5">
        <f>Claim!B12</f>
        <v>46137</v>
      </c>
    </row>
    <row r="6" spans="1:2" x14ac:dyDescent="0.25">
      <c r="A6" s="2" t="s">
        <v>76</v>
      </c>
      <c r="B6" s="11">
        <f>Clock!B11</f>
        <v>46155</v>
      </c>
    </row>
    <row r="7" spans="1:2" x14ac:dyDescent="0.25">
      <c r="A7" s="2" t="s">
        <v>77</v>
      </c>
      <c r="B7" s="5">
        <f>Clock!B12</f>
        <v>46153</v>
      </c>
    </row>
    <row r="9" spans="1:6" x14ac:dyDescent="0.25">
      <c r="A9" s="8" t="s">
        <v>25</v>
      </c>
      <c r="B9" s="8" t="s">
        <v>26</v>
      </c>
      <c r="C9" s="8" t="s">
        <v>33</v>
      </c>
      <c r="D9" s="8" t="s">
        <v>78</v>
      </c>
      <c r="E9" s="8" t="s">
        <v>79</v>
      </c>
      <c r="F9" s="8" t="s">
        <v>80</v>
      </c>
    </row>
    <row r="10" spans="1:5" x14ac:dyDescent="0.25">
      <c r="A10" t="str">
        <f>Claim!A20</f>
        <v>1.01</v>
      </c>
      <c r="B10" t="str">
        <f>Claim!B20</f>
        <v>Establishment and disestablishment of site facilities</v>
      </c>
      <c r="C10" s="9">
        <f>Claim!I20</f>
        <v>82600</v>
      </c>
      <c r="D10" s="7">
        <f>C10</f>
        <v>82600</v>
      </c>
      <c r="E10" s="9">
        <f>C10-D10</f>
        <v>0</v>
      </c>
    </row>
    <row r="11" spans="1:5" x14ac:dyDescent="0.25">
      <c r="A11" t="str">
        <f>Claim!A21</f>
        <v>1.02</v>
      </c>
      <c r="B11" t="str">
        <f>Claim!B21</f>
        <v>Site management, supervision and quality assurance</v>
      </c>
      <c r="C11" s="9">
        <f>Claim!I21</f>
        <v>179200</v>
      </c>
      <c r="D11" s="7">
        <f>C11</f>
        <v>179200</v>
      </c>
      <c r="E11" s="9">
        <f>C11-D11</f>
        <v>0</v>
      </c>
    </row>
    <row r="12" spans="1:5" x14ac:dyDescent="0.25">
      <c r="A12" t="str">
        <f>Claim!A22</f>
        <v>2.01</v>
      </c>
      <c r="B12" t="str">
        <f>Claim!B22</f>
        <v>Bulk earthworks excavation to cut</v>
      </c>
      <c r="C12" s="9">
        <f>Claim!I22</f>
        <v>303490</v>
      </c>
      <c r="D12" s="7">
        <f>C12</f>
        <v>303490</v>
      </c>
      <c r="E12" s="9">
        <f>C12-D12</f>
        <v>0</v>
      </c>
    </row>
    <row r="13" spans="1:5" x14ac:dyDescent="0.25">
      <c r="A13" t="str">
        <f>Claim!A23</f>
        <v>2.02</v>
      </c>
      <c r="B13" t="str">
        <f>Claim!B23</f>
        <v>Cart surplus material to disposal site</v>
      </c>
      <c r="C13" s="9">
        <f>Claim!I23</f>
        <v>84755</v>
      </c>
      <c r="D13" s="7">
        <f>C13</f>
        <v>84755</v>
      </c>
      <c r="E13" s="9">
        <f>C13-D13</f>
        <v>0</v>
      </c>
    </row>
    <row r="14" spans="1:5" x14ac:dyDescent="0.25">
      <c r="A14" t="str">
        <f>Claim!A24</f>
        <v>2.03</v>
      </c>
      <c r="B14" t="str">
        <f>Claim!B24</f>
        <v>Supply and place imported hardfill</v>
      </c>
      <c r="C14" s="9">
        <f>Claim!I24</f>
        <v>147840</v>
      </c>
      <c r="D14" s="7">
        <f>C14</f>
        <v>147840</v>
      </c>
      <c r="E14" s="9">
        <f>C14-D14</f>
        <v>0</v>
      </c>
    </row>
    <row r="15" spans="1:5" x14ac:dyDescent="0.25">
      <c r="A15" t="str">
        <f>Claim!A25</f>
        <v>3.01</v>
      </c>
      <c r="B15" t="str">
        <f>Claim!B25</f>
        <v>Supply and lay 300 dia RCP class 4 incl. bedding</v>
      </c>
      <c r="C15" s="9">
        <f>Claim!I25</f>
        <v>73920</v>
      </c>
      <c r="D15" s="7">
        <f>C15</f>
        <v>73920</v>
      </c>
      <c r="E15" s="9">
        <f>C15-D15</f>
        <v>0</v>
      </c>
    </row>
    <row r="16" spans="1:5" x14ac:dyDescent="0.25">
      <c r="A16" t="str">
        <f>Claim!A26</f>
        <v>3.02</v>
      </c>
      <c r="B16" t="str">
        <f>Claim!B26</f>
        <v>Supply and lay 450 dia RCP class 4 incl. bedding</v>
      </c>
      <c r="C16" s="9">
        <f>Claim!I26</f>
        <v>60885</v>
      </c>
      <c r="D16" s="7">
        <f>C16</f>
        <v>60885</v>
      </c>
      <c r="E16" s="9">
        <f>C16-D16</f>
        <v>0</v>
      </c>
    </row>
    <row r="17" spans="1:5" x14ac:dyDescent="0.25">
      <c r="A17" t="str">
        <f>Claim!A27</f>
        <v>3.04</v>
      </c>
      <c r="B17" t="str">
        <f>Claim!B27</f>
        <v>Standard precast manholes 1050 dia</v>
      </c>
      <c r="C17" s="9">
        <f>Claim!I27</f>
        <v>49920</v>
      </c>
      <c r="D17" s="7">
        <f>C17</f>
        <v>49920</v>
      </c>
      <c r="E17" s="9">
        <f>C17-D17</f>
        <v>0</v>
      </c>
    </row>
    <row r="18" spans="1:5" x14ac:dyDescent="0.25">
      <c r="A18" t="str">
        <f>Claim!A28</f>
        <v>4.01</v>
      </c>
      <c r="B18" t="str">
        <f>Claim!B28</f>
        <v>Supply and lay 150 dia PE100 SDR17 incl. bedding</v>
      </c>
      <c r="C18" s="9">
        <f>Claim!I28</f>
        <v>31005</v>
      </c>
      <c r="D18" s="7">
        <f>C18</f>
        <v>31005</v>
      </c>
      <c r="E18" s="9">
        <f>C18-D18</f>
        <v>0</v>
      </c>
    </row>
    <row r="19" spans="1:5" x14ac:dyDescent="0.25">
      <c r="A19" t="str">
        <f>Claim!A29</f>
        <v>5.02</v>
      </c>
      <c r="B19" t="str">
        <f>Claim!B29</f>
        <v>Basecourse AP40 compacted 150 thick</v>
      </c>
      <c r="C19" s="9">
        <f>Claim!I29</f>
        <v>19780</v>
      </c>
      <c r="D19" s="7">
        <f>C19</f>
        <v>19780</v>
      </c>
      <c r="E19" s="9">
        <f>C19-D19</f>
        <v>0</v>
      </c>
    </row>
    <row r="20" spans="2:5" x14ac:dyDescent="0.25">
      <c r="B20" s="2" t="s">
        <v>81</v>
      </c>
      <c r="C20" s="10">
        <f>SUM(C10:C19)</f>
        <v>1033395</v>
      </c>
      <c r="D20" s="10">
        <f>SUM(D10:D19)</f>
        <v>1033395</v>
      </c>
      <c r="E20" s="10">
        <f>SUM(E10:E19)</f>
        <v>0</v>
      </c>
    </row>
    <row r="22" spans="1:2" x14ac:dyDescent="0.25">
      <c r="A22" s="2" t="s">
        <v>82</v>
      </c>
      <c r="B22" s="9">
        <f>D20</f>
        <v>1033395</v>
      </c>
    </row>
    <row r="23" spans="1:2" x14ac:dyDescent="0.25">
      <c r="A23" s="2" t="s">
        <v>62</v>
      </c>
      <c r="B23" s="9">
        <f>Claim!J30</f>
        <v>326592.5</v>
      </c>
    </row>
    <row r="24" spans="1:2" x14ac:dyDescent="0.25">
      <c r="A24" s="2" t="s">
        <v>83</v>
      </c>
      <c r="B24" s="9">
        <f>B22-B23</f>
        <v>706802.5</v>
      </c>
    </row>
    <row r="25" spans="1:2" x14ac:dyDescent="0.25">
      <c r="A25" s="2" t="s">
        <v>64</v>
      </c>
      <c r="B25" s="9">
        <f>MIN(B22,Claim!$D$15)*Claim!$B$15+MAX(0,MIN(B22,Claim!$D$16)-Claim!$D$15)*Claim!$B$16</f>
        <v>60000</v>
      </c>
    </row>
    <row r="26" spans="1:2" x14ac:dyDescent="0.25">
      <c r="A26" s="2" t="s">
        <v>65</v>
      </c>
      <c r="B26" s="9">
        <f>MIN(B23,Claim!$D$15)*Claim!$B$15+MAX(0,MIN(B23,Claim!$D$16)-Claim!$D$15)*Claim!$B$16</f>
        <v>26329.63</v>
      </c>
    </row>
    <row r="27" spans="1:2" x14ac:dyDescent="0.25">
      <c r="A27" s="2" t="s">
        <v>84</v>
      </c>
      <c r="B27" s="7">
        <v>0</v>
      </c>
    </row>
    <row r="28" spans="1:2" x14ac:dyDescent="0.25">
      <c r="A28" s="2" t="s">
        <v>85</v>
      </c>
      <c r="B28" s="9">
        <f>B25-B26-B27</f>
        <v>33670.38</v>
      </c>
    </row>
    <row r="29" spans="1:2" x14ac:dyDescent="0.25">
      <c r="A29" s="2" t="s">
        <v>86</v>
      </c>
      <c r="B29" s="9">
        <f>B24-B28</f>
        <v>673132.13</v>
      </c>
    </row>
    <row r="30" spans="1:2" x14ac:dyDescent="0.25">
      <c r="A30" s="2" t="s">
        <v>68</v>
      </c>
      <c r="B30" s="9">
        <f>B29*Claim!B14</f>
        <v>100969.82</v>
      </c>
    </row>
    <row r="31" spans="1:2" x14ac:dyDescent="0.25">
      <c r="A31" s="2" t="s">
        <v>87</v>
      </c>
      <c r="B31" s="10">
        <f>B29+B30</f>
        <v>774101.94</v>
      </c>
    </row>
    <row r="33" spans="1:1" x14ac:dyDescent="0.25">
      <c r="A33" s="2" t="s">
        <v>88</v>
      </c>
    </row>
    <row r="34" spans="1:2" x14ac:dyDescent="0.25">
      <c r="A34" t="s">
        <v>75</v>
      </c>
      <c r="B34" s="5">
        <f>Claim!B12</f>
        <v>46137</v>
      </c>
    </row>
    <row r="35" spans="1:3" x14ac:dyDescent="0.25">
      <c r="A35" t="s">
        <v>70</v>
      </c>
      <c r="B35" s="5">
        <f>Clock!B11</f>
        <v>46155</v>
      </c>
      <c r="C35" t="s">
        <v>89</v>
      </c>
    </row>
    <row r="36" spans="1:2" x14ac:dyDescent="0.25">
      <c r="A36" t="s">
        <v>90</v>
      </c>
      <c r="B36" s="5">
        <f>Clock!B12</f>
        <v>46153</v>
      </c>
    </row>
    <row r="38" spans="1:1" x14ac:dyDescent="0.25">
      <c r="A38" s="12" t="s">
        <v>72</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FormatPr defaultRowHeight="15" outlineLevelRow="0" outlineLevelCol="0" x14ac:dyDescent="55"/>
  <cols>
    <col min="1" max="1" width="22" customWidth="1"/>
    <col min="2" max="2" width="40" customWidth="1"/>
    <col min="3" max="3" width="110" customWidth="1"/>
  </cols>
  <sheetData>
    <row r="1" spans="1:1" x14ac:dyDescent="0.25">
      <c r="A1" s="13" t="s">
        <v>109</v>
      </c>
    </row>
    <row r="2" spans="1:1" x14ac:dyDescent="0.25">
      <c r="A2" t="s">
        <v>110</v>
      </c>
    </row>
    <row r="4" spans="1:3" x14ac:dyDescent="0.25">
      <c r="A4" s="15" t="s">
        <v>111</v>
      </c>
      <c r="B4" s="15" t="s">
        <v>112</v>
      </c>
      <c r="C4" s="15" t="s">
        <v>113</v>
      </c>
    </row>
    <row r="5" spans="1:3" x14ac:dyDescent="0.25">
      <c r="A5" t="s">
        <v>114</v>
      </c>
      <c r="B5" t="s">
        <v>2</v>
      </c>
      <c r="C5" s="16" t="s">
        <v>115</v>
      </c>
    </row>
    <row r="6" spans="1:3" x14ac:dyDescent="0.25">
      <c r="A6" t="s">
        <v>116</v>
      </c>
      <c r="B6" t="s">
        <v>4</v>
      </c>
      <c r="C6" s="16" t="s">
        <v>115</v>
      </c>
    </row>
    <row r="7" spans="1:3" x14ac:dyDescent="0.25">
      <c r="A7" t="s">
        <v>117</v>
      </c>
      <c r="B7" t="s">
        <v>6</v>
      </c>
      <c r="C7" s="16" t="s">
        <v>115</v>
      </c>
    </row>
    <row r="8" spans="1:3" x14ac:dyDescent="0.25">
      <c r="A8" t="s">
        <v>118</v>
      </c>
      <c r="B8" t="s">
        <v>8</v>
      </c>
      <c r="C8" s="16" t="s">
        <v>115</v>
      </c>
    </row>
    <row r="9" spans="1:3" x14ac:dyDescent="0.25">
      <c r="A9" t="s">
        <v>119</v>
      </c>
      <c r="B9" t="s">
        <v>10</v>
      </c>
      <c r="C9" s="16" t="s">
        <v>115</v>
      </c>
    </row>
    <row r="10" spans="1:3" x14ac:dyDescent="0.25">
      <c r="A10" t="s">
        <v>120</v>
      </c>
      <c r="B10" t="s">
        <v>12</v>
      </c>
      <c r="C10" s="16" t="s">
        <v>115</v>
      </c>
    </row>
    <row r="11" spans="1:3" x14ac:dyDescent="0.25">
      <c r="A11" t="s">
        <v>121</v>
      </c>
      <c r="B11" t="s">
        <v>14</v>
      </c>
      <c r="C11" s="16" t="s">
        <v>122</v>
      </c>
    </row>
    <row r="12" spans="1:3" x14ac:dyDescent="0.25">
      <c r="A12" t="s">
        <v>123</v>
      </c>
      <c r="B12" t="s">
        <v>16</v>
      </c>
      <c r="C12" s="16" t="s">
        <v>124</v>
      </c>
    </row>
    <row r="13" spans="1:3" x14ac:dyDescent="0.25">
      <c r="A13" t="s">
        <v>125</v>
      </c>
      <c r="B13" t="s">
        <v>126</v>
      </c>
      <c r="C13" s="16" t="s">
        <v>127</v>
      </c>
    </row>
    <row r="14" spans="1:3" x14ac:dyDescent="0.25">
      <c r="A14" t="s">
        <v>128</v>
      </c>
      <c r="B14" t="s">
        <v>19</v>
      </c>
      <c r="C14" s="16" t="s">
        <v>129</v>
      </c>
    </row>
    <row r="15" spans="1:3" x14ac:dyDescent="0.25">
      <c r="A15" t="s">
        <v>130</v>
      </c>
      <c r="B15" t="s">
        <v>131</v>
      </c>
      <c r="C15" s="16" t="s">
        <v>132</v>
      </c>
    </row>
    <row r="16" spans="1:3" x14ac:dyDescent="0.25">
      <c r="A16" t="s">
        <v>133</v>
      </c>
      <c r="B16" t="s">
        <v>134</v>
      </c>
      <c r="C16" s="16" t="s">
        <v>135</v>
      </c>
    </row>
    <row r="17" spans="1:3" x14ac:dyDescent="0.25">
      <c r="A17" t="s">
        <v>136</v>
      </c>
      <c r="B17" t="s">
        <v>137</v>
      </c>
      <c r="C17" s="16" t="s">
        <v>138</v>
      </c>
    </row>
    <row r="18" spans="1:3" x14ac:dyDescent="0.25">
      <c r="A18" t="s">
        <v>139</v>
      </c>
      <c r="B18" t="s">
        <v>140</v>
      </c>
      <c r="C18" s="16" t="s">
        <v>141</v>
      </c>
    </row>
    <row r="19" spans="1:3" x14ac:dyDescent="0.25">
      <c r="A19" t="s">
        <v>142</v>
      </c>
      <c r="B19" t="s">
        <v>143</v>
      </c>
      <c r="C19" s="16" t="s">
        <v>144</v>
      </c>
    </row>
    <row r="20" spans="1:3" x14ac:dyDescent="0.25">
      <c r="A20" t="s">
        <v>145</v>
      </c>
      <c r="B20" t="s">
        <v>146</v>
      </c>
      <c r="C20" s="16" t="s">
        <v>147</v>
      </c>
    </row>
    <row r="21" spans="1:3" x14ac:dyDescent="0.25">
      <c r="A21" t="s">
        <v>148</v>
      </c>
      <c r="B21" t="s">
        <v>149</v>
      </c>
      <c r="C21" s="16" t="s">
        <v>150</v>
      </c>
    </row>
    <row r="22" spans="1:3" x14ac:dyDescent="0.25">
      <c r="A22" t="s">
        <v>151</v>
      </c>
      <c r="B22" t="s">
        <v>152</v>
      </c>
      <c r="C22" s="16" t="s">
        <v>153</v>
      </c>
    </row>
    <row r="23" spans="1:3" x14ac:dyDescent="0.25">
      <c r="A23" t="s">
        <v>154</v>
      </c>
      <c r="B23" t="s">
        <v>155</v>
      </c>
      <c r="C23" s="16" t="s">
        <v>156</v>
      </c>
    </row>
    <row r="24" spans="1:3" x14ac:dyDescent="0.25">
      <c r="A24" t="s">
        <v>157</v>
      </c>
      <c r="B24" t="s">
        <v>158</v>
      </c>
      <c r="C24" s="16" t="s">
        <v>159</v>
      </c>
    </row>
    <row r="25" spans="1:3" x14ac:dyDescent="0.25">
      <c r="A25" t="s">
        <v>160</v>
      </c>
      <c r="B25" t="s">
        <v>161</v>
      </c>
      <c r="C25" s="16" t="s">
        <v>162</v>
      </c>
    </row>
    <row r="26" spans="1:3" x14ac:dyDescent="0.25">
      <c r="A26" t="s">
        <v>163</v>
      </c>
      <c r="B26" t="s">
        <v>164</v>
      </c>
      <c r="C26" s="16" t="s">
        <v>165</v>
      </c>
    </row>
    <row r="27" spans="1:3" x14ac:dyDescent="0.25">
      <c r="A27" t="s">
        <v>166</v>
      </c>
      <c r="B27" t="s">
        <v>167</v>
      </c>
      <c r="C27" s="16" t="s">
        <v>168</v>
      </c>
    </row>
    <row r="28" spans="1:3" x14ac:dyDescent="0.25">
      <c r="A28" t="s">
        <v>169</v>
      </c>
      <c r="B28" t="s">
        <v>170</v>
      </c>
      <c r="C28" s="16" t="s">
        <v>171</v>
      </c>
    </row>
    <row r="29" spans="1:3" x14ac:dyDescent="0.25">
      <c r="A29" t="s">
        <v>172</v>
      </c>
      <c r="B29" t="s">
        <v>173</v>
      </c>
      <c r="C29" s="16" t="s">
        <v>174</v>
      </c>
    </row>
    <row r="30" spans="1:3" x14ac:dyDescent="0.25">
      <c r="A30" t="s">
        <v>175</v>
      </c>
      <c r="B30" t="s">
        <v>176</v>
      </c>
      <c r="C30" s="16" t="s">
        <v>177</v>
      </c>
    </row>
    <row r="31" spans="1:3" x14ac:dyDescent="0.25">
      <c r="A31" t="s">
        <v>178</v>
      </c>
      <c r="B31" t="s">
        <v>179</v>
      </c>
      <c r="C31" s="16" t="s">
        <v>180</v>
      </c>
    </row>
    <row r="32" spans="1:3" x14ac:dyDescent="0.25">
      <c r="A32" t="s">
        <v>181</v>
      </c>
      <c r="B32" t="s">
        <v>182</v>
      </c>
      <c r="C32" s="16" t="s">
        <v>183</v>
      </c>
    </row>
    <row r="33" spans="1:3" x14ac:dyDescent="0.25">
      <c r="A33" t="s">
        <v>184</v>
      </c>
      <c r="B33" t="s">
        <v>185</v>
      </c>
      <c r="C33" s="16" t="s">
        <v>186</v>
      </c>
    </row>
    <row r="34" spans="1:3" x14ac:dyDescent="0.25">
      <c r="A34" t="s">
        <v>187</v>
      </c>
      <c r="B34" t="s">
        <v>188</v>
      </c>
      <c r="C34" s="16" t="s">
        <v>189</v>
      </c>
    </row>
    <row r="35" spans="1:3" x14ac:dyDescent="0.25">
      <c r="A35" t="s">
        <v>190</v>
      </c>
      <c r="B35" t="s">
        <v>191</v>
      </c>
      <c r="C35" s="16" t="s">
        <v>192</v>
      </c>
    </row>
    <row r="36" spans="1:3" x14ac:dyDescent="0.25">
      <c r="A36" t="s">
        <v>193</v>
      </c>
      <c r="B36" t="s">
        <v>194</v>
      </c>
      <c r="C36" s="16" t="s">
        <v>195</v>
      </c>
    </row>
    <row r="37" spans="1:3" x14ac:dyDescent="0.25">
      <c r="A37" t="s">
        <v>196</v>
      </c>
      <c r="B37" t="s">
        <v>197</v>
      </c>
      <c r="C37" s="16" t="s">
        <v>198</v>
      </c>
    </row>
    <row r="38" spans="1:3" x14ac:dyDescent="0.25">
      <c r="A38" t="s">
        <v>199</v>
      </c>
      <c r="B38" t="s">
        <v>200</v>
      </c>
      <c r="C38" s="16" t="s">
        <v>201</v>
      </c>
    </row>
    <row r="39" spans="1:3" x14ac:dyDescent="0.25">
      <c r="A39" t="s">
        <v>202</v>
      </c>
      <c r="B39" t="s">
        <v>203</v>
      </c>
      <c r="C39" s="16" t="s">
        <v>204</v>
      </c>
    </row>
    <row r="40" spans="1:3" x14ac:dyDescent="0.25">
      <c r="A40" t="s">
        <v>205</v>
      </c>
      <c r="B40" t="s">
        <v>206</v>
      </c>
      <c r="C40" s="16" t="s">
        <v>207</v>
      </c>
    </row>
    <row r="41" spans="1:3" x14ac:dyDescent="0.25">
      <c r="A41" t="s">
        <v>208</v>
      </c>
      <c r="B41" t="s">
        <v>209</v>
      </c>
      <c r="C41" s="16" t="s">
        <v>210</v>
      </c>
    </row>
    <row r="42" spans="1:3" x14ac:dyDescent="0.25">
      <c r="A42" t="s">
        <v>211</v>
      </c>
      <c r="B42" t="s">
        <v>212</v>
      </c>
      <c r="C42" s="16" t="s">
        <v>213</v>
      </c>
    </row>
    <row r="43" spans="1:3" x14ac:dyDescent="0.25">
      <c r="A43" t="s">
        <v>214</v>
      </c>
      <c r="B43" t="s">
        <v>215</v>
      </c>
      <c r="C43" s="16" t="s">
        <v>216</v>
      </c>
    </row>
    <row r="44" spans="1:3" x14ac:dyDescent="0.25">
      <c r="A44" t="s">
        <v>217</v>
      </c>
      <c r="B44" t="s">
        <v>218</v>
      </c>
      <c r="C44" s="16" t="s">
        <v>219</v>
      </c>
    </row>
    <row r="45" spans="1:3" x14ac:dyDescent="0.25">
      <c r="A45" t="s">
        <v>220</v>
      </c>
      <c r="B45" t="s">
        <v>221</v>
      </c>
      <c r="C45" s="16" t="s">
        <v>222</v>
      </c>
    </row>
    <row r="46" spans="1:3" x14ac:dyDescent="0.25">
      <c r="A46" t="s">
        <v>223</v>
      </c>
      <c r="B46" t="s">
        <v>224</v>
      </c>
      <c r="C46" s="16" t="s">
        <v>225</v>
      </c>
    </row>
    <row r="47" spans="1:3" x14ac:dyDescent="0.25">
      <c r="A47" t="s">
        <v>226</v>
      </c>
      <c r="B47" t="s">
        <v>227</v>
      </c>
      <c r="C47" s="16" t="s">
        <v>228</v>
      </c>
    </row>
    <row r="48" spans="1:3" x14ac:dyDescent="0.25">
      <c r="A48" t="s">
        <v>229</v>
      </c>
      <c r="B48" t="s">
        <v>230</v>
      </c>
      <c r="C48" s="16" t="s">
        <v>231</v>
      </c>
    </row>
    <row r="49" spans="1:3" x14ac:dyDescent="0.25">
      <c r="A49" t="s">
        <v>232</v>
      </c>
      <c r="B49" t="s">
        <v>233</v>
      </c>
      <c r="C49" s="16" t="s">
        <v>234</v>
      </c>
    </row>
    <row r="50" spans="1:3" x14ac:dyDescent="0.25">
      <c r="A50" t="s">
        <v>235</v>
      </c>
      <c r="B50" t="s">
        <v>78</v>
      </c>
      <c r="C50" s="16" t="s">
        <v>236</v>
      </c>
    </row>
    <row r="52" spans="1:1" x14ac:dyDescent="0.25">
      <c r="A52" s="12" t="s">
        <v>72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Claim</vt:lpstr>
      <vt:lpstr>Schedule</vt:lpstr>
      <vt:lpstr>Clock</vt:lpstr>
      <vt:lpstr>Notes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Alexios Kavallaris</dc:creator>
  <dc:title/>
  <dc:subject/>
  <dc:description/>
  <cp:keywords/>
  <cp:category/>
  <cp:lastModifiedBy>Unknown</cp:lastModifiedBy>
  <dcterms:created xsi:type="dcterms:W3CDTF">2026-10-26T08:49:20Z</dcterms:created>
  <dcterms:modified xsi:type="dcterms:W3CDTF">2026-10-26T08:49:20Z</dcterms:modified>
</cp:coreProperties>
</file>